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30.222\06. ռազմավարության և կառ. դեպ\06.05 Գնումների համակարգման ծառայություն\22. Գնումների համ. ծառայություն\01-2026\ProcPlan2026\to publish\12092026\"/>
    </mc:Choice>
  </mc:AlternateContent>
  <xr:revisionPtr revIDLastSave="0" documentId="13_ncr:1_{F74E98C3-6586-4E7D-BE02-AA9351F7D678}" xr6:coauthVersionLast="47" xr6:coauthVersionMax="47" xr10:uidLastSave="{00000000-0000-0000-0000-000000000000}"/>
  <bookViews>
    <workbookView xWindow="0" yWindow="180" windowWidth="28785" windowHeight="15420" xr2:uid="{00000000-000D-0000-FFFF-FFFF00000000}"/>
  </bookViews>
  <sheets>
    <sheet name="Գնումների պլան" sheetId="1" r:id="rId1"/>
    <sheet name="Չջնջել" sheetId="2" r:id="rId2"/>
  </sheets>
  <definedNames>
    <definedName name="_xlnm._FilterDatabase" localSheetId="1" hidden="1">Չջնջել!$B$3:$F$3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49" i="1" l="1"/>
  <c r="I1626" i="1" l="1"/>
  <c r="I1627" i="1"/>
  <c r="I1628" i="1"/>
  <c r="I1630" i="1"/>
  <c r="I1625" i="1"/>
  <c r="I1631" i="1"/>
  <c r="I1624" i="1"/>
  <c r="I1623" i="1"/>
  <c r="I1622" i="1"/>
  <c r="I1621" i="1" l="1"/>
  <c r="I1620" i="1"/>
  <c r="I1632" i="1"/>
  <c r="I1633" i="1"/>
  <c r="I1634" i="1"/>
  <c r="I1635" i="1"/>
  <c r="I1636" i="1"/>
  <c r="I1637" i="1"/>
  <c r="I1638" i="1"/>
  <c r="I1640" i="1"/>
  <c r="I1641" i="1"/>
  <c r="I1642" i="1"/>
  <c r="I1643" i="1"/>
  <c r="I1644" i="1"/>
  <c r="I1645" i="1"/>
  <c r="I1647" i="1"/>
  <c r="I1646" i="1" s="1"/>
  <c r="I1648" i="1"/>
  <c r="I337" i="1"/>
  <c r="I338" i="1"/>
  <c r="I339" i="1"/>
  <c r="I1639" i="1" l="1"/>
  <c r="I1629" i="1"/>
  <c r="I336" i="1"/>
  <c r="H1609" i="1"/>
  <c r="I1607" i="1" l="1"/>
  <c r="I1606" i="1"/>
  <c r="I1605" i="1" l="1"/>
  <c r="I1579" i="1"/>
  <c r="I1533" i="1" l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8" i="1"/>
  <c r="I1549" i="1"/>
  <c r="I1550" i="1"/>
  <c r="I1552" i="1"/>
  <c r="I1553" i="1"/>
  <c r="I1554" i="1"/>
  <c r="I1555" i="1"/>
  <c r="I1556" i="1"/>
  <c r="I1557" i="1"/>
  <c r="I1558" i="1"/>
  <c r="I1559" i="1"/>
  <c r="I1560" i="1"/>
  <c r="I1561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80" i="1"/>
  <c r="I1581" i="1"/>
  <c r="I1582" i="1"/>
  <c r="I1583" i="1"/>
  <c r="I1584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9" i="1"/>
  <c r="I1600" i="1"/>
  <c r="I1601" i="1"/>
  <c r="I1602" i="1"/>
  <c r="I1603" i="1"/>
  <c r="I1604" i="1"/>
  <c r="I1608" i="1"/>
  <c r="I1609" i="1"/>
  <c r="I1610" i="1"/>
  <c r="I1611" i="1"/>
  <c r="I1612" i="1"/>
  <c r="I1613" i="1"/>
  <c r="I1614" i="1"/>
  <c r="I1615" i="1"/>
  <c r="I1616" i="1"/>
  <c r="I1618" i="1"/>
  <c r="I1619" i="1"/>
  <c r="I1547" i="1" l="1"/>
  <c r="I1617" i="1"/>
  <c r="I1598" i="1"/>
  <c r="I1585" i="1"/>
  <c r="I1562" i="1"/>
  <c r="I1551" i="1"/>
  <c r="I1532" i="1"/>
  <c r="I1527" i="1"/>
  <c r="I1529" i="1"/>
  <c r="I1531" i="1"/>
  <c r="I1530" i="1"/>
  <c r="I1528" i="1" l="1"/>
  <c r="I1526" i="1" l="1"/>
  <c r="I1524" i="1" l="1"/>
  <c r="I1525" i="1"/>
  <c r="I1523" i="1" l="1"/>
  <c r="I1522" i="1" l="1"/>
  <c r="I1521" i="1" l="1"/>
  <c r="I1519" i="1"/>
  <c r="I1520" i="1"/>
  <c r="I1518" i="1"/>
  <c r="I1512" i="1" l="1"/>
  <c r="I1513" i="1"/>
  <c r="I1515" i="1"/>
  <c r="I1516" i="1"/>
  <c r="I1517" i="1"/>
  <c r="I1510" i="1"/>
  <c r="I1511" i="1"/>
  <c r="I1509" i="1"/>
  <c r="I486" i="1"/>
  <c r="I487" i="1"/>
  <c r="I488" i="1"/>
  <c r="I489" i="1"/>
  <c r="I490" i="1"/>
  <c r="I491" i="1"/>
  <c r="I1505" i="1"/>
  <c r="I1506" i="1"/>
  <c r="G495" i="1"/>
  <c r="I1514" i="1" l="1"/>
  <c r="I485" i="1"/>
  <c r="I494" i="1"/>
  <c r="I495" i="1"/>
  <c r="I496" i="1"/>
  <c r="I493" i="1" l="1"/>
  <c r="I790" i="1" l="1"/>
  <c r="I791" i="1"/>
  <c r="I789" i="1" l="1"/>
  <c r="H1499" i="1"/>
  <c r="I1499" i="1" s="1"/>
  <c r="I1500" i="1"/>
  <c r="I1501" i="1"/>
  <c r="I1503" i="1"/>
  <c r="I1504" i="1"/>
  <c r="I1507" i="1"/>
  <c r="I1508" i="1"/>
  <c r="H1498" i="1"/>
  <c r="I1502" i="1" l="1"/>
  <c r="I1498" i="1"/>
  <c r="I1497" i="1"/>
  <c r="H1494" i="1" l="1"/>
  <c r="I1420" i="1" l="1"/>
  <c r="I1421" i="1"/>
  <c r="I1422" i="1"/>
  <c r="I1423" i="1"/>
  <c r="I1424" i="1"/>
  <c r="I1425" i="1"/>
  <c r="I1426" i="1"/>
  <c r="I1427" i="1"/>
  <c r="I1428" i="1"/>
  <c r="I1429" i="1"/>
  <c r="I1430" i="1"/>
  <c r="I1432" i="1"/>
  <c r="I1433" i="1"/>
  <c r="I1434" i="1"/>
  <c r="I1436" i="1"/>
  <c r="I1437" i="1"/>
  <c r="I1438" i="1"/>
  <c r="I1439" i="1"/>
  <c r="I1440" i="1"/>
  <c r="I1441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18" i="1"/>
  <c r="I1435" i="1" l="1"/>
  <c r="I1442" i="1"/>
  <c r="I1431" i="1"/>
  <c r="I1419" i="1"/>
  <c r="I1397" i="1"/>
  <c r="I1398" i="1"/>
  <c r="I1399" i="1"/>
  <c r="I1400" i="1"/>
  <c r="I1401" i="1"/>
  <c r="I1402" i="1"/>
  <c r="I1404" i="1"/>
  <c r="I1405" i="1"/>
  <c r="I1406" i="1"/>
  <c r="I1414" i="1"/>
  <c r="I1396" i="1"/>
  <c r="I1407" i="1"/>
  <c r="I1408" i="1"/>
  <c r="I1409" i="1"/>
  <c r="I1410" i="1"/>
  <c r="I1411" i="1"/>
  <c r="I1393" i="1" l="1"/>
  <c r="I1394" i="1"/>
  <c r="I1395" i="1"/>
  <c r="I1412" i="1"/>
  <c r="I1413" i="1"/>
  <c r="I1416" i="1"/>
  <c r="I1417" i="1"/>
  <c r="H1390" i="1"/>
  <c r="I1390" i="1" s="1"/>
  <c r="I1388" i="1"/>
  <c r="I1389" i="1"/>
  <c r="I1391" i="1"/>
  <c r="I1387" i="1"/>
  <c r="I1385" i="1"/>
  <c r="I1386" i="1"/>
  <c r="H1384" i="1"/>
  <c r="I1403" i="1" l="1"/>
  <c r="I1415" i="1"/>
  <c r="I1392" i="1"/>
  <c r="H1382" i="1"/>
  <c r="I1382" i="1" s="1"/>
  <c r="H1381" i="1" l="1"/>
  <c r="I1380" i="1" l="1"/>
  <c r="I1381" i="1"/>
  <c r="I1383" i="1"/>
  <c r="I1384" i="1"/>
  <c r="I1378" i="1"/>
  <c r="I1379" i="1"/>
  <c r="I1376" i="1"/>
  <c r="I1371" i="1"/>
  <c r="I1365" i="1" l="1"/>
  <c r="I1366" i="1"/>
  <c r="I1367" i="1"/>
  <c r="I1368" i="1"/>
  <c r="I1369" i="1"/>
  <c r="I1370" i="1"/>
  <c r="I1373" i="1"/>
  <c r="I1374" i="1"/>
  <c r="I1377" i="1"/>
  <c r="I1375" i="1" s="1"/>
  <c r="I1363" i="1"/>
  <c r="I1362" i="1"/>
  <c r="H1361" i="1"/>
  <c r="I1372" i="1" l="1"/>
  <c r="I1364" i="1"/>
  <c r="I1360" i="1"/>
  <c r="I1361" i="1"/>
  <c r="I1351" i="1"/>
  <c r="I1352" i="1"/>
  <c r="I1353" i="1"/>
  <c r="I1355" i="1"/>
  <c r="I1356" i="1"/>
  <c r="I1357" i="1"/>
  <c r="I1358" i="1"/>
  <c r="I1359" i="1"/>
  <c r="I1354" i="1" l="1"/>
  <c r="I1350" i="1"/>
  <c r="I1344" i="1"/>
  <c r="I1345" i="1"/>
  <c r="I1346" i="1"/>
  <c r="I1347" i="1"/>
  <c r="I1348" i="1"/>
  <c r="I1349" i="1"/>
  <c r="I1341" i="1"/>
  <c r="I1342" i="1"/>
  <c r="I1343" i="1"/>
  <c r="I1324" i="1"/>
  <c r="I1325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23" i="1"/>
  <c r="I1303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02" i="1"/>
  <c r="I1326" i="1" l="1"/>
  <c r="I1304" i="1"/>
  <c r="I1290" i="1"/>
  <c r="I1291" i="1"/>
  <c r="I1292" i="1"/>
  <c r="I1293" i="1"/>
  <c r="I1294" i="1"/>
  <c r="I1295" i="1"/>
  <c r="I1296" i="1"/>
  <c r="I1297" i="1"/>
  <c r="I1298" i="1"/>
  <c r="I1300" i="1"/>
  <c r="I1301" i="1"/>
  <c r="I1287" i="1"/>
  <c r="I1288" i="1"/>
  <c r="I1289" i="1"/>
  <c r="I1276" i="1"/>
  <c r="I1277" i="1"/>
  <c r="I1278" i="1"/>
  <c r="I1279" i="1"/>
  <c r="I1280" i="1"/>
  <c r="I1281" i="1"/>
  <c r="I1282" i="1"/>
  <c r="I1283" i="1"/>
  <c r="I1284" i="1"/>
  <c r="I1285" i="1"/>
  <c r="I1286" i="1"/>
  <c r="I1275" i="1"/>
  <c r="I1269" i="1"/>
  <c r="I1299" i="1" l="1"/>
  <c r="H1268" i="1"/>
  <c r="H1267" i="1"/>
  <c r="I1267" i="1" l="1"/>
  <c r="I1268" i="1"/>
  <c r="I1270" i="1"/>
  <c r="I1271" i="1"/>
  <c r="I1272" i="1"/>
  <c r="I1273" i="1"/>
  <c r="I1274" i="1"/>
  <c r="I1266" i="1" l="1"/>
  <c r="I1265" i="1"/>
  <c r="I1258" i="1" l="1"/>
  <c r="I1259" i="1"/>
  <c r="I1260" i="1"/>
  <c r="I1261" i="1"/>
  <c r="I1262" i="1"/>
  <c r="I1263" i="1"/>
  <c r="I1264" i="1"/>
  <c r="I1257" i="1"/>
  <c r="I1254" i="1"/>
  <c r="I1255" i="1"/>
  <c r="I1256" i="1"/>
  <c r="I1253" i="1"/>
  <c r="I1252" i="1"/>
  <c r="I1251" i="1"/>
  <c r="I1250" i="1"/>
  <c r="I1249" i="1"/>
  <c r="I1248" i="1"/>
  <c r="I1247" i="1" l="1"/>
  <c r="I1241" i="1"/>
  <c r="I1242" i="1"/>
  <c r="I1243" i="1"/>
  <c r="I1244" i="1"/>
  <c r="I1245" i="1"/>
  <c r="I1246" i="1"/>
  <c r="I1240" i="1" l="1"/>
  <c r="I1239" i="1" l="1"/>
  <c r="I1238" i="1"/>
  <c r="I1237" i="1"/>
  <c r="I1236" i="1"/>
  <c r="I1235" i="1"/>
  <c r="I1234" i="1"/>
  <c r="I1232" i="1"/>
  <c r="I1233" i="1" l="1"/>
  <c r="I1231" i="1"/>
  <c r="I1196" i="1" l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194" i="1"/>
  <c r="I817" i="1"/>
  <c r="I818" i="1"/>
  <c r="I1193" i="1"/>
  <c r="I1195" i="1" l="1"/>
  <c r="I816" i="1"/>
  <c r="I1156" i="1"/>
  <c r="I1155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73" i="1" l="1"/>
  <c r="I1157" i="1"/>
  <c r="I1154" i="1"/>
  <c r="H1153" i="1"/>
  <c r="I1153" i="1" s="1"/>
  <c r="I159" i="1" l="1"/>
  <c r="I157" i="1"/>
  <c r="I158" i="1"/>
  <c r="I156" i="1" l="1"/>
  <c r="I539" i="1"/>
  <c r="I540" i="1"/>
  <c r="I541" i="1"/>
  <c r="I542" i="1"/>
  <c r="I538" i="1" l="1"/>
  <c r="I1152" i="1"/>
  <c r="I1150" i="1"/>
  <c r="I1151" i="1"/>
  <c r="I1148" i="1"/>
  <c r="I1149" i="1"/>
  <c r="I1146" i="1"/>
  <c r="I1147" i="1"/>
  <c r="I1144" i="1"/>
  <c r="I1145" i="1"/>
  <c r="I1142" i="1"/>
  <c r="I1143" i="1"/>
  <c r="I1140" i="1"/>
  <c r="I1141" i="1"/>
  <c r="I1139" i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I1138" i="1"/>
  <c r="I1137" i="1"/>
  <c r="I1133" i="1"/>
  <c r="I1134" i="1"/>
  <c r="I1135" i="1"/>
  <c r="I1136" i="1"/>
  <c r="I4" i="1"/>
  <c r="I5" i="1"/>
  <c r="I6" i="1"/>
  <c r="I7" i="1"/>
  <c r="I8" i="1"/>
  <c r="I9" i="1"/>
  <c r="I10" i="1"/>
  <c r="I11" i="1"/>
  <c r="I12" i="1"/>
  <c r="I13" i="1"/>
  <c r="I14" i="1"/>
  <c r="I16" i="1"/>
  <c r="I17" i="1"/>
  <c r="I18" i="1"/>
  <c r="I19" i="1"/>
  <c r="I20" i="1"/>
  <c r="I21" i="1"/>
  <c r="I22" i="1"/>
  <c r="I23" i="1"/>
  <c r="I25" i="1"/>
  <c r="I26" i="1"/>
  <c r="I28" i="1"/>
  <c r="I29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8" i="1"/>
  <c r="I149" i="1"/>
  <c r="I150" i="1"/>
  <c r="I151" i="1"/>
  <c r="I153" i="1"/>
  <c r="I154" i="1"/>
  <c r="I155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7" i="1"/>
  <c r="I188" i="1"/>
  <c r="I189" i="1"/>
  <c r="I190" i="1"/>
  <c r="I191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9" i="1"/>
  <c r="H210" i="1"/>
  <c r="I210" i="1" s="1"/>
  <c r="I211" i="1"/>
  <c r="I212" i="1"/>
  <c r="I213" i="1"/>
  <c r="I214" i="1"/>
  <c r="I215" i="1"/>
  <c r="I216" i="1"/>
  <c r="I218" i="1"/>
  <c r="I219" i="1"/>
  <c r="I220" i="1"/>
  <c r="I221" i="1"/>
  <c r="I222" i="1"/>
  <c r="I223" i="1"/>
  <c r="I225" i="1"/>
  <c r="I226" i="1"/>
  <c r="I227" i="1"/>
  <c r="I228" i="1"/>
  <c r="I229" i="1"/>
  <c r="I230" i="1"/>
  <c r="I231" i="1"/>
  <c r="I232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H249" i="1"/>
  <c r="I249" i="1" s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5" i="1"/>
  <c r="I306" i="1"/>
  <c r="I307" i="1"/>
  <c r="I309" i="1"/>
  <c r="I310" i="1"/>
  <c r="I311" i="1"/>
  <c r="I312" i="1"/>
  <c r="I314" i="1"/>
  <c r="I320" i="1"/>
  <c r="I323" i="1"/>
  <c r="I325" i="1"/>
  <c r="I326" i="1"/>
  <c r="I329" i="1"/>
  <c r="I342" i="1"/>
  <c r="I345" i="1"/>
  <c r="I347" i="1"/>
  <c r="I349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9" i="1"/>
  <c r="I460" i="1"/>
  <c r="I461" i="1"/>
  <c r="I462" i="1"/>
  <c r="I463" i="1"/>
  <c r="I464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92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3" i="1"/>
  <c r="I514" i="1"/>
  <c r="I515" i="1"/>
  <c r="I516" i="1"/>
  <c r="I517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7" i="1"/>
  <c r="I543" i="1"/>
  <c r="I544" i="1"/>
  <c r="I545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3" i="1"/>
  <c r="I574" i="1"/>
  <c r="I575" i="1"/>
  <c r="I576" i="1"/>
  <c r="I577" i="1"/>
  <c r="I578" i="1"/>
  <c r="I579" i="1"/>
  <c r="I580" i="1"/>
  <c r="I581" i="1"/>
  <c r="I583" i="1"/>
  <c r="I584" i="1"/>
  <c r="I585" i="1"/>
  <c r="I587" i="1"/>
  <c r="I588" i="1"/>
  <c r="I589" i="1"/>
  <c r="I590" i="1"/>
  <c r="I591" i="1"/>
  <c r="I592" i="1"/>
  <c r="I593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20" i="1"/>
  <c r="I621" i="1"/>
  <c r="I622" i="1"/>
  <c r="I623" i="1"/>
  <c r="I624" i="1"/>
  <c r="I626" i="1"/>
  <c r="I627" i="1"/>
  <c r="I628" i="1"/>
  <c r="I629" i="1"/>
  <c r="I630" i="1"/>
  <c r="H631" i="1"/>
  <c r="I631" i="1" s="1"/>
  <c r="I632" i="1"/>
  <c r="I633" i="1"/>
  <c r="I634" i="1"/>
  <c r="I635" i="1"/>
  <c r="I637" i="1"/>
  <c r="I636" i="1" s="1"/>
  <c r="I640" i="1"/>
  <c r="I642" i="1"/>
  <c r="I643" i="1"/>
  <c r="I645" i="1"/>
  <c r="I646" i="1"/>
  <c r="I647" i="1"/>
  <c r="I650" i="1"/>
  <c r="I652" i="1"/>
  <c r="I653" i="1"/>
  <c r="I654" i="1"/>
  <c r="I655" i="1"/>
  <c r="I656" i="1"/>
  <c r="I657" i="1"/>
  <c r="I658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4" i="1"/>
  <c r="I685" i="1"/>
  <c r="I686" i="1"/>
  <c r="I687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92" i="1"/>
  <c r="I793" i="1"/>
  <c r="I794" i="1"/>
  <c r="I795" i="1"/>
  <c r="I796" i="1"/>
  <c r="I799" i="1"/>
  <c r="I800" i="1"/>
  <c r="I801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H819" i="1"/>
  <c r="I819" i="1" s="1"/>
  <c r="I820" i="1"/>
  <c r="I821" i="1"/>
  <c r="H822" i="1"/>
  <c r="I822" i="1" s="1"/>
  <c r="I823" i="1"/>
  <c r="I824" i="1"/>
  <c r="I825" i="1"/>
  <c r="I826" i="1"/>
  <c r="I827" i="1"/>
  <c r="I828" i="1"/>
  <c r="I829" i="1"/>
  <c r="I830" i="1"/>
  <c r="I831" i="1"/>
  <c r="H832" i="1"/>
  <c r="I832" i="1" s="1"/>
  <c r="I833" i="1"/>
  <c r="I835" i="1"/>
  <c r="I836" i="1"/>
  <c r="H208" i="1"/>
  <c r="I208" i="1" s="1"/>
  <c r="I837" i="1"/>
  <c r="I838" i="1"/>
  <c r="I839" i="1"/>
  <c r="I841" i="1"/>
  <c r="I842" i="1"/>
  <c r="I843" i="1"/>
  <c r="I845" i="1"/>
  <c r="I846" i="1"/>
  <c r="I847" i="1"/>
  <c r="I848" i="1"/>
  <c r="I849" i="1"/>
  <c r="I850" i="1"/>
  <c r="I851" i="1"/>
  <c r="I853" i="1"/>
  <c r="I854" i="1"/>
  <c r="I855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1" i="1"/>
  <c r="I872" i="1"/>
  <c r="I873" i="1"/>
  <c r="I874" i="1"/>
  <c r="I875" i="1"/>
  <c r="I876" i="1"/>
  <c r="I877" i="1"/>
  <c r="I878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3" i="1"/>
  <c r="I984" i="1"/>
  <c r="I985" i="1"/>
  <c r="I986" i="1"/>
  <c r="I987" i="1"/>
  <c r="I988" i="1"/>
  <c r="I989" i="1"/>
  <c r="I990" i="1"/>
  <c r="I991" i="1"/>
  <c r="I992" i="1"/>
  <c r="I993" i="1"/>
  <c r="I995" i="1"/>
  <c r="I996" i="1"/>
  <c r="I997" i="1"/>
  <c r="I998" i="1"/>
  <c r="H999" i="1"/>
  <c r="I999" i="1" s="1"/>
  <c r="I1000" i="1"/>
  <c r="I1002" i="1"/>
  <c r="I1003" i="1"/>
  <c r="I1004" i="1"/>
  <c r="H1005" i="1"/>
  <c r="I1005" i="1" s="1"/>
  <c r="I1006" i="1"/>
  <c r="I1007" i="1"/>
  <c r="I1009" i="1"/>
  <c r="I1010" i="1"/>
  <c r="I1011" i="1"/>
  <c r="I1012" i="1"/>
  <c r="I1013" i="1"/>
  <c r="I1014" i="1"/>
  <c r="I1015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30" i="1"/>
  <c r="I1031" i="1"/>
  <c r="I1032" i="1"/>
  <c r="I1033" i="1"/>
  <c r="I1034" i="1"/>
  <c r="I1035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4" i="1"/>
  <c r="I1055" i="1"/>
  <c r="I1056" i="1"/>
  <c r="I1057" i="1"/>
  <c r="I1058" i="1"/>
  <c r="I1059" i="1"/>
  <c r="I1060" i="1"/>
  <c r="H1061" i="1"/>
  <c r="I1061" i="1" s="1"/>
  <c r="H1062" i="1"/>
  <c r="I1062" i="1" s="1"/>
  <c r="I1064" i="1"/>
  <c r="I1065" i="1"/>
  <c r="I1066" i="1"/>
  <c r="I1068" i="1"/>
  <c r="I1069" i="1"/>
  <c r="I1070" i="1"/>
  <c r="I1071" i="1"/>
  <c r="I1072" i="1"/>
  <c r="I1073" i="1"/>
  <c r="I1074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10" i="1"/>
  <c r="I1111" i="1"/>
  <c r="I1112" i="1"/>
  <c r="I1113" i="1"/>
  <c r="I1114" i="1"/>
  <c r="I1115" i="1"/>
  <c r="I1116" i="1"/>
  <c r="I1118" i="1"/>
  <c r="I1119" i="1"/>
  <c r="I1120" i="1"/>
  <c r="I1121" i="1"/>
  <c r="I1122" i="1"/>
  <c r="I1123" i="1"/>
  <c r="H1124" i="1"/>
  <c r="I1124" i="1" s="1"/>
  <c r="H1125" i="1"/>
  <c r="I1125" i="1" s="1"/>
  <c r="I1126" i="1"/>
  <c r="I1127" i="1"/>
  <c r="I1129" i="1"/>
  <c r="I1130" i="1"/>
  <c r="I1131" i="1"/>
  <c r="B160" i="1" l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157" i="1"/>
  <c r="B158" i="1" s="1"/>
  <c r="B159" i="1" s="1"/>
  <c r="I834" i="1"/>
  <c r="I233" i="1"/>
  <c r="I27" i="1"/>
  <c r="I840" i="1"/>
  <c r="I1063" i="1"/>
  <c r="I641" i="1"/>
  <c r="I46" i="1"/>
  <c r="I966" i="1"/>
  <c r="I60" i="1"/>
  <c r="I224" i="1"/>
  <c r="I152" i="1"/>
  <c r="I844" i="1"/>
  <c r="I756" i="1"/>
  <c r="I82" i="1"/>
  <c r="I24" i="1"/>
  <c r="I852" i="1"/>
  <c r="I147" i="1"/>
  <c r="I1132" i="1"/>
  <c r="I15" i="1"/>
  <c r="I586" i="1"/>
  <c r="I1053" i="1"/>
  <c r="I1036" i="1"/>
  <c r="I1001" i="1"/>
  <c r="I947" i="1"/>
  <c r="I659" i="1"/>
  <c r="I594" i="1"/>
  <c r="I619" i="1"/>
  <c r="I160" i="1"/>
  <c r="I1109" i="1"/>
  <c r="I1117" i="1"/>
  <c r="I1067" i="1"/>
  <c r="I683" i="1"/>
  <c r="I582" i="1"/>
  <c r="I192" i="1"/>
  <c r="I1008" i="1"/>
  <c r="I1075" i="1"/>
  <c r="I870" i="1"/>
  <c r="I644" i="1"/>
  <c r="I30" i="1"/>
  <c r="I1029" i="1"/>
  <c r="I921" i="1"/>
  <c r="I895" i="1"/>
  <c r="I1016" i="1"/>
  <c r="I771" i="1"/>
  <c r="I982" i="1"/>
  <c r="I856" i="1"/>
  <c r="I994" i="1"/>
  <c r="I625" i="1"/>
  <c r="B47" i="1"/>
  <c r="B48" i="1" s="1"/>
  <c r="I879" i="1"/>
  <c r="I1128" i="1"/>
  <c r="B340" i="1" l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92" i="1" s="1"/>
  <c r="B493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337" i="1"/>
  <c r="B338" i="1" s="1"/>
  <c r="B339" i="1" s="1"/>
  <c r="B234" i="1"/>
  <c r="B235" i="1" s="1"/>
  <c r="B486" i="1" l="1"/>
  <c r="B487" i="1" s="1"/>
  <c r="B488" i="1" s="1"/>
  <c r="B489" i="1" s="1"/>
  <c r="B490" i="1" s="1"/>
  <c r="B49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40" i="1" s="1"/>
  <c r="B641" i="1" s="1"/>
  <c r="B642" i="1" s="1"/>
  <c r="B643" i="1" s="1"/>
  <c r="B644" i="1" s="1"/>
  <c r="B645" i="1" s="1"/>
  <c r="B646" i="1" s="1"/>
  <c r="B539" i="1"/>
  <c r="B540" i="1" s="1"/>
  <c r="B541" i="1" s="1"/>
  <c r="B542" i="1" s="1"/>
  <c r="B494" i="1"/>
  <c r="B495" i="1" s="1"/>
  <c r="B496" i="1" s="1"/>
  <c r="B647" i="1" l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37" i="1"/>
  <c r="B638" i="1" s="1"/>
  <c r="B639" i="1" s="1"/>
  <c r="B687" i="1" l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 a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l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l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l="1"/>
  <c r="B818" i="1" s="1"/>
  <c r="B819" i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<sst xmlns="http://schemas.openxmlformats.org/spreadsheetml/2006/main" count="8589" uniqueCount="983">
  <si>
    <t>CPV - Տնտեսական դասակարգում</t>
  </si>
  <si>
    <t>Ֆինանսական միջոցներ</t>
  </si>
  <si>
    <t>Գնման առարկայի անվանում</t>
  </si>
  <si>
    <t>Չափման միավոր</t>
  </si>
  <si>
    <t>Քանակ</t>
  </si>
  <si>
    <t xml:space="preserve"> Միավորի գին</t>
  </si>
  <si>
    <t>Ընդամենը գնման գին</t>
  </si>
  <si>
    <t>Վարչական ծախսեր</t>
  </si>
  <si>
    <t>դրամ</t>
  </si>
  <si>
    <t>Կապիտալ ներդրումներ</t>
  </si>
  <si>
    <t>հատ</t>
  </si>
  <si>
    <t>30000000  գրասենյակային և համակարգչային մեքենաներ, սարքավորումներ և նյութեր` բացառությամբ կահույքի և ծրագրային ապահովման</t>
  </si>
  <si>
    <t>22000000  տպագիր նյութեր և հարակից արտադրանք</t>
  </si>
  <si>
    <t>19000000  կաշի և կտորներ, պլաստմասսե և կաուչուկից առարկաներ</t>
  </si>
  <si>
    <t>09000000  նավթամթերք, վառելիք, էլեկտրականություն և էներգիայի այլ աղբյուրներ</t>
  </si>
  <si>
    <t>16000000  գյուղատնտեսական սարքավորումներ</t>
  </si>
  <si>
    <t>լիտր</t>
  </si>
  <si>
    <t>18000000  հագուստ, կոշկեղեն, ուղեբեռի հետ կապված առարկաներ և պարագաներ</t>
  </si>
  <si>
    <t>Գործառնական ծախսեր</t>
  </si>
  <si>
    <t>24000000  քիմիական արտադրանք</t>
  </si>
  <si>
    <t>տուփ</t>
  </si>
  <si>
    <t>32000000  ռադիո, հեռուստացուցային, հաղորդակցության, հեռահաղորդակցության և հարակից սարքեր</t>
  </si>
  <si>
    <t>35000000  անվտանգության, հակահրդեհային, ոստիկանական և պաշտպանական սարքեր</t>
  </si>
  <si>
    <t>լրակազմ</t>
  </si>
  <si>
    <t>39000000  կահույք (ներառյալ` գրասենյակային կահույքը), կահավորանք, կենցաղային տեխնիկա (բացառությամբ` լուսավորության) և մաքրման համար նախատեսված արտադրանք</t>
  </si>
  <si>
    <t>31000000  էլեկտրական մեքենաներ, սարքավորումներ, սարքեր և սպառման առարկաներ; լուսավորություն</t>
  </si>
  <si>
    <t>մետր</t>
  </si>
  <si>
    <t>48000000  համակարգչային ծրագրային փաթեթներ և տեղեկատվական համակարգեր</t>
  </si>
  <si>
    <t>33000000  բժշկական սարքեր, դեղեր և անձնական հիգիենայի պարագաներ</t>
  </si>
  <si>
    <t>34000000  տրանսպորտային սարքեր և օժանդակ տրանսպորտային ապրանքներ</t>
  </si>
  <si>
    <t>37000000  երաժշտական գործիքներ, սպորտային ապրանքներ, խաղեր, խաղալիքներ, ձեռքի աշխատանքներ, կերպարվեստի նյութեր և պարագաներ</t>
  </si>
  <si>
    <t>38000000  լաբորատորիայի, օպտիկական և ճշգրիտ սարքեր (բացառությամբ` ապակյա իրերի)</t>
  </si>
  <si>
    <t>72000000  տտ ծառայություններ, խորհրդատվություն, ծրագրային փաթեթների մշակում, համացանց և օժանդակություն</t>
  </si>
  <si>
    <t>42000000  արդյունաբերական սարքավորումներ</t>
  </si>
  <si>
    <t>44000000  շինարարական կառույցներ և նյութեր; շինարարության օժանդակ արտադրանք (բացառությամբ`էլեկտրական սարքավորումների) </t>
  </si>
  <si>
    <t>45000000  շինարարական աշխատանքներ</t>
  </si>
  <si>
    <t>50000000  վերանորոգման և պահպանման ծառայություններ</t>
  </si>
  <si>
    <t>55000000  հյուրանոցային, ռեստորանային և մանրածախ առևտրի ծառայություններ</t>
  </si>
  <si>
    <t>60000000  փոխադրման ծառայություններ (բացառությամբ` թափոնների փոխադրման)</t>
  </si>
  <si>
    <t>64000000  փոստային և հեռահաղորդակցման ծառայություններ</t>
  </si>
  <si>
    <t>65000000  կոմունալ ծառայություններ</t>
  </si>
  <si>
    <t>66000000  ֆինանսական և ապահովագրական ծառայություններ</t>
  </si>
  <si>
    <t>71000000  ճարտարապետական, շինարարական, ինժեներական և տեսչական ծառայություններ</t>
  </si>
  <si>
    <t>73000000 գիտական հետազոտությունների և փորձարարական մշակման ծառայություններ և հարակից խորհրդատվական ծառայություններ</t>
  </si>
  <si>
    <t>75000000  վարչական, պաշտպանության և սոցիալական անվտանգության ծառայություններ</t>
  </si>
  <si>
    <t>79000000 գործարարության հետ կապված ծառայություններ, իրավաբանություն, շուկայաբանություն, խորհրդատվություն, աշխատակիցների համալրում, տպագրություն և անվտանգություն</t>
  </si>
  <si>
    <t>80000000  կրթական և վերապատրաստման ծառայություններ</t>
  </si>
  <si>
    <t>92000000  ժամանցի, մշակութային և սպորտային ծառայություններ</t>
  </si>
  <si>
    <t>98000000  այլ համայնքային, սոցիալական և անհատական ծառայություններ</t>
  </si>
  <si>
    <t>99000000 գնում չհանդիսացող ծախսեր</t>
  </si>
  <si>
    <t>Չափման միավորը</t>
  </si>
  <si>
    <t>Գնաման ընթացակարգի ձևեր</t>
  </si>
  <si>
    <t>03000000  գյուղատնտեսական, ֆերմերային տնտեսության, ձկնորսության, անտառային տնտեսության և դրանց հետ կապված արտադրանք</t>
  </si>
  <si>
    <t>14000000  հանքարդյունաբերությանը վերաբերող արտադրանք, հիմնական մետաղներ և հարակից արտադրանք</t>
  </si>
  <si>
    <t>կգ</t>
  </si>
  <si>
    <t>15000000  սննդամթերք, ըմպելիք, ծխախոտ և հարակից արտադրանք</t>
  </si>
  <si>
    <t>տոննա</t>
  </si>
  <si>
    <t>քմ</t>
  </si>
  <si>
    <t>գծմ</t>
  </si>
  <si>
    <t>Խորհրդատվական ծառայություն</t>
  </si>
  <si>
    <t>25000000 սնանկության գործերով կառավարիչներից ձեռքբերվող ապրանքներ</t>
  </si>
  <si>
    <t>մ2</t>
  </si>
  <si>
    <t>գմ</t>
  </si>
  <si>
    <t>կՎտժ</t>
  </si>
  <si>
    <t>զույգ</t>
  </si>
  <si>
    <t>պարկ</t>
  </si>
  <si>
    <t>շիշ</t>
  </si>
  <si>
    <t>բանկա</t>
  </si>
  <si>
    <t>ամիս</t>
  </si>
  <si>
    <t>ծառայություն</t>
  </si>
  <si>
    <t>41000000  հավաքած և զտված ջուր</t>
  </si>
  <si>
    <t>կապս</t>
  </si>
  <si>
    <t>անձ</t>
  </si>
  <si>
    <t>43000000  հանքարդյունաբերության, քարի արդյունահանման, շինարարական սարքեր</t>
  </si>
  <si>
    <t>համակարգ</t>
  </si>
  <si>
    <t>51000000  տեղադրման ծառայություններ (բացառությամբ` ծրագրային փաթեթների)</t>
  </si>
  <si>
    <t>52000000 տեղադրման ծառայություններ</t>
  </si>
  <si>
    <t>63000000  փոխադրման օժանդակ ժառայություններ, զբոսաշրջային գործակալությունների ծառայություններ</t>
  </si>
  <si>
    <t>70000000  անշարժ գույքի հետ կապված ծառայություններ</t>
  </si>
  <si>
    <t>76000000  նավթի և գազի արդյունաբերությանն առնչվող ծառայություններ</t>
  </si>
  <si>
    <t>77000000  գյուղատնտեսական, անտառային տնտեսության, այգեգործական, ջրային կուլտուրաների և մեղվապահության ծառայություններ</t>
  </si>
  <si>
    <t>85000000  առողջապահության ոլորտում իրականցվող և սոցիալական ծառայություններ</t>
  </si>
  <si>
    <t>90000000  կոյուղու հետ կապված, թափոնների, մաքրման ծառայություններ</t>
  </si>
  <si>
    <t>99999999 դրամաշնորհային ծրագրեր</t>
  </si>
  <si>
    <t>Տնտեսական դասակարգում</t>
  </si>
  <si>
    <t>ՀՀ կենտրոնական բանկի 2026թ. գնումների պլան</t>
  </si>
  <si>
    <t>04. Ֆինանսական շուկաների դեպարտամենտ</t>
  </si>
  <si>
    <t>04.01 Ֆինանսական գործառնությունների վարչություն</t>
  </si>
  <si>
    <t>04.02 Ռիսկերի կառավարման վարչություն</t>
  </si>
  <si>
    <t>04.03 Գործառնությունների կառավարման վարչություն</t>
  </si>
  <si>
    <t>04.04 Կանխիկի կառավարման վարչություն</t>
  </si>
  <si>
    <t>04.05 Արժույթի թողարկման և դրամագիտության կենտրոն</t>
  </si>
  <si>
    <t>05. Ներքին աուդիտի վարչություն</t>
  </si>
  <si>
    <t>05.01 Ֆինանսական աուդիտի բաժին</t>
  </si>
  <si>
    <t>05.02 Գործառնական աուդիտի բաժին</t>
  </si>
  <si>
    <t>05.03 Տեղեկատվական տեխնոլոգիաների աուդիտի բաժին</t>
  </si>
  <si>
    <t>06. Ռազմավարության և կառավարման դեպարտամենտ</t>
  </si>
  <si>
    <t>06.01 ՀՀ ԿԲ քարտուղարություն</t>
  </si>
  <si>
    <t>06․01.01 Արձանագրային բաժին</t>
  </si>
  <si>
    <t>06․01.02 Փաստաթղթերի շրջանառության բաժին</t>
  </si>
  <si>
    <t>06․01.03 Առաջին բաժին</t>
  </si>
  <si>
    <t>06.03 Ռազմավարական պլանավորման և վերլուծությունների բաժին</t>
  </si>
  <si>
    <t>06.04 Գործընթացների զարգացման և նախագծերի կառավարման վարչություն</t>
  </si>
  <si>
    <t>06.05 Գնումների համակարգման ծառայություն</t>
  </si>
  <si>
    <t>08. Մակրոտնտեսական դեպարտամենտ</t>
  </si>
  <si>
    <t>08.01 Դրամավարկային քաղաքականության վարչություն</t>
  </si>
  <si>
    <t>08.02 Վիճակագրության վարչություն</t>
  </si>
  <si>
    <t>09. ՀՀ ԿԲ նախագահի գրասենյակ</t>
  </si>
  <si>
    <t>11. Ֆինանսական տնօրինություն</t>
  </si>
  <si>
    <t>11.01 Ֆինանսական հաշվառման բաժին</t>
  </si>
  <si>
    <t>11.02 Ֆինանսական հաշվետվությունների և վերլուծությունների բաժին</t>
  </si>
  <si>
    <t>11.03 Բյուջետավորման բաժին</t>
  </si>
  <si>
    <t>12. Անձնակազմի և կորպորատիվ մշակույթի տնօրինություն</t>
  </si>
  <si>
    <t>12.01 Տաղանդների կառավարման և բիզնես գործընկերության բաժին</t>
  </si>
  <si>
    <t>12.02 Անձնակազմի հաշվառման և սպասարկման բաժին</t>
  </si>
  <si>
    <t>13. Ֆինանսական վերահսկողույթյան և լիցենզավորման դեպարտամենտ</t>
  </si>
  <si>
    <t>13.01 Ֆինանսական վերահսկողության վարչություն</t>
  </si>
  <si>
    <t>13.02 Լիցենզավորման և կորպորատիվ ֆինանսների վարչություն</t>
  </si>
  <si>
    <t>13.03 Միկրոֆինանսական կազմակերպությունների և գործարար վարվելակերպի վերահսկողության վարչություն</t>
  </si>
  <si>
    <t>13.04 Ռիսկերի վերլուծության վարչություն</t>
  </si>
  <si>
    <t>13.05 Ֆինանսական կազմակերպությունների վերակառուցման ծառայություն</t>
  </si>
  <si>
    <t>13.06 Տեղեկատվության հավաքագրման և կարգավորման բաժին</t>
  </si>
  <si>
    <t>14. Համապատասխանության ծառայություն</t>
  </si>
  <si>
    <t>15. Իրավաբանական վարչություն</t>
  </si>
  <si>
    <t>15.01 Իրավական խորհրդատվության և զարգացման բաժին</t>
  </si>
  <si>
    <t>15.02 Ֆինանսական վերահսկողության իրավական սպասարկման բաժին</t>
  </si>
  <si>
    <t>15.03 Իրավական սպասարկման բաժին</t>
  </si>
  <si>
    <t xml:space="preserve">15.04 Իրավական բարեփոխումների բաժին </t>
  </si>
  <si>
    <t>16. Ֆինանսական համակարգի կայունության և կարգավորման դեպարտամենտ</t>
  </si>
  <si>
    <t>16.01. Ֆինանսական համակարգի կայունության վարչություն</t>
  </si>
  <si>
    <t>16.02 Ֆինանսական համակարգի կարգավորման վարչություն</t>
  </si>
  <si>
    <t>16.03 Սպառողների զորակցման կենտրոն</t>
  </si>
  <si>
    <t>16.04 Ֆինանսական համակարգի զարգացման կենտրոն</t>
  </si>
  <si>
    <t>18. Կորպորատիվ ծառայությունների տնօրինություն</t>
  </si>
  <si>
    <t>18.01 Գույքի կառավարման վարչություն</t>
  </si>
  <si>
    <t>18.02 Ֆիզիկական անվտանգության ծառայություն</t>
  </si>
  <si>
    <t>18.03 Գործընթացների անընդհատության կառավարման խումբ</t>
  </si>
  <si>
    <t>18.04 Որակի հավաստիացման խումբ</t>
  </si>
  <si>
    <t>23. Ֆինանսական դիտարկումների կենտրոն</t>
  </si>
  <si>
    <t>23.01 Իրավական ապահովման բաժին</t>
  </si>
  <si>
    <t>23.02 Վերլուծությունների բաժին</t>
  </si>
  <si>
    <t>23.03 Տեղեկատվական համակարգերի մշակման և զարգացման բաժին</t>
  </si>
  <si>
    <t>23.04 Միջազգային հարաբերությունների բաժին</t>
  </si>
  <si>
    <t>23.05 Ռազմավարական վերլուծության և վերահսկողության բաժին</t>
  </si>
  <si>
    <t>33. ՏՏ և կիբերանվտանգության տնօրինություն</t>
  </si>
  <si>
    <t>33.01 Տեղեկատվական տեխնոլոգիաների վարչություն</t>
  </si>
  <si>
    <t>33.02 Թվային լուծումների զարգացման վարչություն</t>
  </si>
  <si>
    <t>33.03 Տեղեկատվական և կիբերանվտանգության վարչություն</t>
  </si>
  <si>
    <t>Պատվիրատու ստորաբաժանում</t>
  </si>
  <si>
    <t>Գնման տեսակ</t>
  </si>
  <si>
    <t xml:space="preserve">Ապրանք </t>
  </si>
  <si>
    <t>Աշխատանք</t>
  </si>
  <si>
    <t>Ծառայություն</t>
  </si>
  <si>
    <t xml:space="preserve">Ընթացակարգի եռամսյակ </t>
  </si>
  <si>
    <t>07. Վճարային ծառայությունների և տվյալների կառավարման կենտրոն</t>
  </si>
  <si>
    <t>10. Դիլիջանի ուսումնահետազոտական կենտրոն</t>
  </si>
  <si>
    <t>19. Ռիսկերի կառավարման կենտրոն</t>
  </si>
  <si>
    <t>Փողի ռեզին</t>
  </si>
  <si>
    <t>Գլիցերին</t>
  </si>
  <si>
    <t>Ձեռքերն ախտահանող լուծույթ</t>
  </si>
  <si>
    <t>Լաբորատոր ապակեղեն</t>
  </si>
  <si>
    <t>Պոլիէթիլենային ջերմային նստեցման գլանափաթեթ</t>
  </si>
  <si>
    <t>Քիմիկատ</t>
  </si>
  <si>
    <t>Պոլիէթիլենային ծրար</t>
  </si>
  <si>
    <t>Հնամաշ թղթադրամի փաթեթաթուղթ</t>
  </si>
  <si>
    <t>Միանգամյա օգտագործման կնիք</t>
  </si>
  <si>
    <t>Թղթադրամ հաշվող մեքենա</t>
  </si>
  <si>
    <t>Լաբորատորիայի աշխատանքի համար գործիք</t>
  </si>
  <si>
    <t>Մետաղադրամ հաշվող մեքենա</t>
  </si>
  <si>
    <t>Հուշադրամի հավաստագիր</t>
  </si>
  <si>
    <t>Հուշադրամի բուկլետ</t>
  </si>
  <si>
    <t>Շրջանակ</t>
  </si>
  <si>
    <t>06.02 Արտաքին և հանրային կապերի վարչություն</t>
  </si>
  <si>
    <t>06.02.01 Այցելուների կենտրոն</t>
  </si>
  <si>
    <t>06.02.02 Արտաքին կապերի և արարողակարգի բաժին</t>
  </si>
  <si>
    <t>06.02.03 Միջազգային համագործակցության բաժին</t>
  </si>
  <si>
    <t>06.02.04 Հասարակայնության հետ կապերի ծառայություն</t>
  </si>
  <si>
    <t>Թուղթ</t>
  </si>
  <si>
    <t>Կտորից պայուսակ</t>
  </si>
  <si>
    <t>Հյուրասիրության կազմակերպում</t>
  </si>
  <si>
    <t>Էջանշան</t>
  </si>
  <si>
    <t>Մետաղադրամների մաքրում, կոնսերվացում</t>
  </si>
  <si>
    <t>Գրիչ</t>
  </si>
  <si>
    <t>Գիրք</t>
  </si>
  <si>
    <t>Շոկոլադե սալիկների հավաքածու</t>
  </si>
  <si>
    <t>Շոկոլադե սալիկ</t>
  </si>
  <si>
    <t>Կոնֆետ</t>
  </si>
  <si>
    <t>Բուկլետ</t>
  </si>
  <si>
    <t>Կարֆտե տոպրակ</t>
  </si>
  <si>
    <t>Ցուցահանդեսի կազմակերպում</t>
  </si>
  <si>
    <t xml:space="preserve">Թղթապանակ </t>
  </si>
  <si>
    <t>Լամինացիայի թաղանթ</t>
  </si>
  <si>
    <t>Կազմարական թուղթ</t>
  </si>
  <si>
    <t>Կազմարական թաղանթ</t>
  </si>
  <si>
    <t xml:space="preserve">Այցեքարտի թուղթ </t>
  </si>
  <si>
    <t>Վատման</t>
  </si>
  <si>
    <t>Անձեռոցիկ</t>
  </si>
  <si>
    <t>Ջերմոսոսինձի սարք</t>
  </si>
  <si>
    <t xml:space="preserve">Կազմարարական սարք </t>
  </si>
  <si>
    <t>Դիզայն, ինֆոգրաֆիկա, էջադրում, շարվածք</t>
  </si>
  <si>
    <t>Լրատվամիջոցների մոնիտորինգ</t>
  </si>
  <si>
    <t>Ուղիղ եթերի ապահովում</t>
  </si>
  <si>
    <t>Վիճակագրական հարցումներ</t>
  </si>
  <si>
    <t>Թերթերում հրապարակումներ</t>
  </si>
  <si>
    <t>Պարբերական</t>
  </si>
  <si>
    <t>-</t>
  </si>
  <si>
    <t>Գույքի գնահատման, գույքային իրավունքների բացահայտման/պարզաբանման ծառայություն</t>
  </si>
  <si>
    <t>Արտահագուստ</t>
  </si>
  <si>
    <t>Անվտանգության ապահովման ծառայություն</t>
  </si>
  <si>
    <t>Իրավաբանական խորհրդատվություն</t>
  </si>
  <si>
    <t>Բաժանորդագրություն</t>
  </si>
  <si>
    <t>Կանոնակարգերի ազդեցության գնահատման ծառայություն</t>
  </si>
  <si>
    <t>Գլխի լապտեր</t>
  </si>
  <si>
    <t>Սաղավարտ</t>
  </si>
  <si>
    <t>Երկարացման լար</t>
  </si>
  <si>
    <t>Կարապիկ</t>
  </si>
  <si>
    <t>Ձեռքի բարձրախոս</t>
  </si>
  <si>
    <t>կոմպլեկտ</t>
  </si>
  <si>
    <t>Ձեռնոց</t>
  </si>
  <si>
    <t>Ցանցային բաժանարար</t>
  </si>
  <si>
    <t>Ցանցային փոխարկեպիչ</t>
  </si>
  <si>
    <t xml:space="preserve">Հիշողության սալիկ </t>
  </si>
  <si>
    <t>Սերվեր</t>
  </si>
  <si>
    <t>Մոնիտոր</t>
  </si>
  <si>
    <t>Համակարգիչ</t>
  </si>
  <si>
    <t>VR ակնոց</t>
  </si>
  <si>
    <t>Դարակաշար</t>
  </si>
  <si>
    <t>Դյուրակիր համակարգիչ</t>
  </si>
  <si>
    <t>Արբանյակային ալեհավաք</t>
  </si>
  <si>
    <t>Ցանցային բազմաֆունկցիոնալ սարքավորում</t>
  </si>
  <si>
    <t>Դահլիճի ձայնային (ակուստիկ) միջավայրի կարգաբերման աշխատանք</t>
  </si>
  <si>
    <t>Մալուխ</t>
  </si>
  <si>
    <t>Տոպրակ</t>
  </si>
  <si>
    <t>Թղթադրամ մշակող համակարգի փաթեթաթուղթ</t>
  </si>
  <si>
    <t>Վրադիր, փաթեթաթուղթ, պիտակ</t>
  </si>
  <si>
    <t>Թղթապանակ, թել</t>
  </si>
  <si>
    <t>Դեղորայք</t>
  </si>
  <si>
    <t>Բենզին</t>
  </si>
  <si>
    <t>Շամպուն</t>
  </si>
  <si>
    <t>Գել</t>
  </si>
  <si>
    <t>Գրատախտակ</t>
  </si>
  <si>
    <t>Կախիչ</t>
  </si>
  <si>
    <t>Բժշկական տափչան</t>
  </si>
  <si>
    <t>Հեռուստացույց</t>
  </si>
  <si>
    <t>Մուրճ</t>
  </si>
  <si>
    <t>Մետաղ կտրող սարք</t>
  </si>
  <si>
    <t>Մխոցային ամբարձիչ</t>
  </si>
  <si>
    <t>Փոշեկուլ</t>
  </si>
  <si>
    <t>Սառնարան</t>
  </si>
  <si>
    <t>Միկրոալիքային վառարան</t>
  </si>
  <si>
    <t>Գեներատոր</t>
  </si>
  <si>
    <t>Ջրատաքացուցիչ</t>
  </si>
  <si>
    <t xml:space="preserve">Աստիճան </t>
  </si>
  <si>
    <t>Սայլակ</t>
  </si>
  <si>
    <t>Տրակտորների վերանորոգման ծառայություն</t>
  </si>
  <si>
    <t>Խմբագրման ծառայություն</t>
  </si>
  <si>
    <t xml:space="preserve">Էլեկտրոմեխանիկական փական
</t>
  </si>
  <si>
    <t xml:space="preserve">Էլեկտրոմագնիսական փական
 </t>
  </si>
  <si>
    <t>Արգելիչ սյուն սպասարկման և նորոգման ծառայություն</t>
  </si>
  <si>
    <t>Արգելափակիչի սպասարկման և նորոգման ծառայություն</t>
  </si>
  <si>
    <t>Ինկասացիոն զրահապատ շլյուզի սպասարկման և նորոգման ծառայություն</t>
  </si>
  <si>
    <t>Հրդեհի ահազանգման համակարգի օգտագործման ծառայություն</t>
  </si>
  <si>
    <t>Պլաստիկ անցագիր</t>
  </si>
  <si>
    <t>Լարանցման աշխատանք, տեսախցիկների տեղադրման և կարգաբերման ծառայություն</t>
  </si>
  <si>
    <t>Լար, մալուխ</t>
  </si>
  <si>
    <t>Լարման սնուցման հաղորդալար</t>
  </si>
  <si>
    <t>Աէրոզոլ</t>
  </si>
  <si>
    <t>Օպտիկական կապակցող լար</t>
  </si>
  <si>
    <t>Տեսախցիկների կոնվերտոր</t>
  </si>
  <si>
    <t>Շարժման տվիչ</t>
  </si>
  <si>
    <t>Տեխնիկական անվտանգության ծառայություն</t>
  </si>
  <si>
    <t>Տեսախցիկ ներքին</t>
  </si>
  <si>
    <t>Հրդեհային տվիչ</t>
  </si>
  <si>
    <t>Տեսագրող սարք</t>
  </si>
  <si>
    <t>Բիոմետրիկ նույնականացման սարք</t>
  </si>
  <si>
    <t xml:space="preserve">Ուժեղացուցիչ
</t>
  </si>
  <si>
    <t>Տեսախցիկ</t>
  </si>
  <si>
    <t>Ուղեփակոց</t>
  </si>
  <si>
    <t>Էջանշան և նոթատետր</t>
  </si>
  <si>
    <t>Գազասպառիչ համակարգերի ծխաօդատար ուղիների զննման և տեխնիկական սպասարկման ծառայություն</t>
  </si>
  <si>
    <t>Գնահատման, փորձաքննության և չափագրման այլ ծառայություն</t>
  </si>
  <si>
    <t>Շենքերի, շինությունների ընթացիկ նորոգման աշխատանք</t>
  </si>
  <si>
    <t>Ապրանք</t>
  </si>
  <si>
    <t>Գեներատորների վերանորոգման և պահպանման ծառայություն</t>
  </si>
  <si>
    <t>Կահույքի նորոգման և պահպանման ծառայություն</t>
  </si>
  <si>
    <t>Էլեկտրական սարքերի, սարքավորումների վերանորոգման, սպասարկման և պահպանման ծառայություն</t>
  </si>
  <si>
    <t>Ջրամատակարարման սպասարկման, պահպանման և վերանորոգման ծառայություն</t>
  </si>
  <si>
    <t>Վերելակների սպասարկման և պահպանման ծառայություն</t>
  </si>
  <si>
    <t>Ամբարձիչների նորոգում</t>
  </si>
  <si>
    <t>Դիզել</t>
  </si>
  <si>
    <t>Ջրամատակարարում և ջրահեռացում</t>
  </si>
  <si>
    <t>Ջրի դիսպենսերների վարձակալություն</t>
  </si>
  <si>
    <t>Կեղտաջրերի հեռացման ծառայություն</t>
  </si>
  <si>
    <t>Գազամատակարարում</t>
  </si>
  <si>
    <t>Գազատար խողովակների և գազօգտագործող սարքավորումների տեխնիկական սպասարկում և կարգաբերում</t>
  </si>
  <si>
    <t>Մաքրման ծառայություն</t>
  </si>
  <si>
    <t>Շենք-շինությունների, ներառյալ համակարգերի սպասարկման ծառայություն</t>
  </si>
  <si>
    <t>Լողավազանի ծածկոցի վերանորոգում</t>
  </si>
  <si>
    <t>Լողավազանի սպասարկման ծառայություն</t>
  </si>
  <si>
    <t>Շենքի վարձակալություն</t>
  </si>
  <si>
    <t>Ավտոտնտեսության տարածքի վարձակալություն</t>
  </si>
  <si>
    <t>Ավտոտրանսպորտի վարձակալություն</t>
  </si>
  <si>
    <t>Հողի վարձակալություն</t>
  </si>
  <si>
    <t>Տրանսպորտային միջոցների տեխնիկական սպասարկում</t>
  </si>
  <si>
    <t>Թղթե սրբիչ</t>
  </si>
  <si>
    <t>Թղթե բաժակ</t>
  </si>
  <si>
    <t>Վերելակի հորանի վերակառուցում</t>
  </si>
  <si>
    <t>Չիլլեր</t>
  </si>
  <si>
    <t>Մաքրման կայանի տեղադրում</t>
  </si>
  <si>
    <t>Ինտերնետ կապի ծառայություն</t>
  </si>
  <si>
    <t>Անդամավճար</t>
  </si>
  <si>
    <t>Կայքի սպասարկման ծառայություն</t>
  </si>
  <si>
    <t>Գրադարանային ծրագրի սպասարկման ծառայություն</t>
  </si>
  <si>
    <t>Տեղեկատվական կառավարման համակարգի սպասարկման ծառայություն</t>
  </si>
  <si>
    <t>Գրադարանային ծրագրի զարգացման ծառայություն</t>
  </si>
  <si>
    <t>Կայքում այլ չնախատեսված ծառայություններ</t>
  </si>
  <si>
    <t>Մալուխների փռման աշխատանք</t>
  </si>
  <si>
    <t>Ծրագրային համակարգեր և փաթեթներ</t>
  </si>
  <si>
    <t>Սերվերային և տվյալների պահպանման համալիրների ուղեկցման ծառայություն</t>
  </si>
  <si>
    <t>Թղթապանակների պահպանության համար տուփ</t>
  </si>
  <si>
    <t>Խորհրդակցության սեղան</t>
  </si>
  <si>
    <t>Սեղանի կցորդ</t>
  </si>
  <si>
    <t>Փափուկ կահույք</t>
  </si>
  <si>
    <t>Գրապահարան</t>
  </si>
  <si>
    <t>ԲՄ</t>
  </si>
  <si>
    <t>ՓՄ</t>
  </si>
  <si>
    <t>ԳՀ</t>
  </si>
  <si>
    <t>2Փ ԲՄ</t>
  </si>
  <si>
    <t>2Փ ՓՄ</t>
  </si>
  <si>
    <t>ՀՄ</t>
  </si>
  <si>
    <t>ՄԱ</t>
  </si>
  <si>
    <t>ԷԱ</t>
  </si>
  <si>
    <t>I</t>
  </si>
  <si>
    <t>II</t>
  </si>
  <si>
    <t>III</t>
  </si>
  <si>
    <t>IV</t>
  </si>
  <si>
    <t>Փոշեկուլի տոպրակ</t>
  </si>
  <si>
    <t>Ստուգաչափման ծառայություն</t>
  </si>
  <si>
    <t>Բուկլետներ, բացիկներ, բաններներ, ռոլափեր, ամսագրեր, այլ բնույթի տպագրական նյութեր</t>
  </si>
  <si>
    <t>Գնման ընթացակարգ</t>
  </si>
  <si>
    <t>Հավելված 1</t>
  </si>
  <si>
    <t>Պոլիէթիլենային տոպրակ</t>
  </si>
  <si>
    <t>Թղթե տոպրակ</t>
  </si>
  <si>
    <t>Թղթադրամի վրադիր</t>
  </si>
  <si>
    <t>Մետաղադրամի գլանափաթեթաթուղթ</t>
  </si>
  <si>
    <t>Մետաղադրամի պարկի պիտակ</t>
  </si>
  <si>
    <t>Բրոշյուր</t>
  </si>
  <si>
    <t>Արտոնագիր</t>
  </si>
  <si>
    <t>Այցեքարտի թուղթ</t>
  </si>
  <si>
    <t>Զսպանակ</t>
  </si>
  <si>
    <t>Թղթապանակ</t>
  </si>
  <si>
    <t>Թել</t>
  </si>
  <si>
    <t>Ծրար</t>
  </si>
  <si>
    <t>Պարբերականի բաժանորդագրություն</t>
  </si>
  <si>
    <t>Բաններ</t>
  </si>
  <si>
    <t xml:space="preserve">Բաններ  </t>
  </si>
  <si>
    <t>Նոթատետր</t>
  </si>
  <si>
    <t xml:space="preserve">Բրոշյուր-տետրակ </t>
  </si>
  <si>
    <t>Թարգմանչական ծառայություն</t>
  </si>
  <si>
    <t>Տպագրություն</t>
  </si>
  <si>
    <t>Խորհրդատվության ծառայություն</t>
  </si>
  <si>
    <t>Պայմանագրերի թվայնացման ծառայություն</t>
  </si>
  <si>
    <t>Անդամակցություն</t>
  </si>
  <si>
    <t>Արդիականացման ծառայություն</t>
  </si>
  <si>
    <t>Կայքերի սպասարկման ծառայություն</t>
  </si>
  <si>
    <t>hosting-ի ծառայություն</t>
  </si>
  <si>
    <t>Հոդվածների խմբագրման ծառայություն</t>
  </si>
  <si>
    <t>Հոդվածների մշակման և հրապարակման ծառայություն</t>
  </si>
  <si>
    <t>Միջոցառման կազմակերպում</t>
  </si>
  <si>
    <t>Հոլովակների նկարահանման ծառայություն</t>
  </si>
  <si>
    <t>Վարքագծային հետազոտության ծառայություն</t>
  </si>
  <si>
    <t>Ուսուցման ծրագրի կազմակերպում</t>
  </si>
  <si>
    <t>Վերլուծական եւ հետազոտական ծառայություն</t>
  </si>
  <si>
    <t>Շենքերի և շինությունների տեխնիկական վիճակի հետազննության և անձնագրավորման ծառայություն</t>
  </si>
  <si>
    <t>Տեխնիկական անվտանգության փորձաքննության ծառայություն</t>
  </si>
  <si>
    <t>Մետաղյա պահարանների նորոգման և պահպանման ծառայություն</t>
  </si>
  <si>
    <t>Խողովակների և սարքերի հակակոռոզիոն համակարգ</t>
  </si>
  <si>
    <t>էլեկտրաէներգիայի մատակարարում</t>
  </si>
  <si>
    <t>Խմելու ջուր</t>
  </si>
  <si>
    <t>Ախտահանման, մակաբույծների ոչնչացման և առնետների դեմ պայքարի ծառայություն</t>
  </si>
  <si>
    <t>Ավտոմեքենաների տեխնիկական ստուգման ծառայություն</t>
  </si>
  <si>
    <t>Զուգարանի թուղթ</t>
  </si>
  <si>
    <t>Օճառ</t>
  </si>
  <si>
    <t>Արևային ֆոտովոլտային կայանի տեղադրում</t>
  </si>
  <si>
    <t>Արևային ֆոտովոլտային կայանի և ջերմային պոմպերի տեղադրում</t>
  </si>
  <si>
    <t>Էլեկտրասնուցման ենթակայանների արդիականացում</t>
  </si>
  <si>
    <t>Ֆանկոյլ</t>
  </si>
  <si>
    <t xml:space="preserve">Ամբարձիչ </t>
  </si>
  <si>
    <t>Ամբարձիչ</t>
  </si>
  <si>
    <t>Ոստիկանության պահպանության ծառայություն</t>
  </si>
  <si>
    <t>Անվտանգությունն ապահովման ծառայություն</t>
  </si>
  <si>
    <t>Հրդեհաշիջման համակարգի սպասարկման ծառայություն</t>
  </si>
  <si>
    <t>Օպտիկական մոդուլ</t>
  </si>
  <si>
    <t>Անխափան սնուցման սարք</t>
  </si>
  <si>
    <t>Սնուցման սարք</t>
  </si>
  <si>
    <t>Ծրագրային ապահովման ուղեկցում</t>
  </si>
  <si>
    <t>Կոշտ սկավառակ</t>
  </si>
  <si>
    <t>Տպող սարք</t>
  </si>
  <si>
    <t>Համակարգ</t>
  </si>
  <si>
    <t>Համակարգի տարեկան ուղեկցում</t>
  </si>
  <si>
    <t xml:space="preserve">Հիշողության սկավառակ </t>
  </si>
  <si>
    <t xml:space="preserve">Համակարգի տեխնիկական և երաշխիքային սպասարկում </t>
  </si>
  <si>
    <t>Պատճենող սարք</t>
  </si>
  <si>
    <t xml:space="preserve">Սերվեր </t>
  </si>
  <si>
    <t>Արտոնագիր և գործարանային ուղեկցման ծառայություն</t>
  </si>
  <si>
    <t>Համակարգի գործարանային ուղեկցման ծառայություն</t>
  </si>
  <si>
    <t>Գործարանային ուղեկցման ծառայություն</t>
  </si>
  <si>
    <t>Արբանյակային համացանցի կապի ծառայություն</t>
  </si>
  <si>
    <t>Վեբ հոսթինգի ծառայություն</t>
  </si>
  <si>
    <t>Դոմեյն անվանման ծառայություն</t>
  </si>
  <si>
    <t xml:space="preserve">Դոմեյն անվանման ծառայություն </t>
  </si>
  <si>
    <t>Կայքի կոնտենտի թարմացման, լրամշակման և մուտքագրման ծառայություն</t>
  </si>
  <si>
    <t>Կայքի փակման, միգրացիայի և հարակից այլ ծառայություններ</t>
  </si>
  <si>
    <t>Հարթակի ստեղծման և տեղադրման ծառայություն</t>
  </si>
  <si>
    <t>Բաժանորդագրության և ծրագրի սպասարկման ծառայություն</t>
  </si>
  <si>
    <t>Համակարգի սպասարկման ծառայություն</t>
  </si>
  <si>
    <t>Համակարգի ներդրման ծառայություն</t>
  </si>
  <si>
    <t>Կայքի արտաքին դիզայնի, տվյալների շտեմարանների ինտեգրման, կայքի ժամանակավոր սպասարկման և զարգացման ծառայություններ</t>
  </si>
  <si>
    <t>Կայքի SEO ծառայության զարգացման ծառայություն</t>
  </si>
  <si>
    <t>Վեբ անալիտիկայի գործիք</t>
  </si>
  <si>
    <t>Ստանդարտի ներդման ծառայություն</t>
  </si>
  <si>
    <t>Համակարգի ֆունկցիոնալ փոփոխությունների իրականացման ծառայություն</t>
  </si>
  <si>
    <t>Համակարգի ինտեգրման ծառայություն</t>
  </si>
  <si>
    <t>Մոդուլի ֆունկցիոնալության ապահովման ծառայություն</t>
  </si>
  <si>
    <t>Մալուխ և վարդակ</t>
  </si>
  <si>
    <t>Միացման լար</t>
  </si>
  <si>
    <t>Ստանդարտի գնահատման ծառայություն</t>
  </si>
  <si>
    <t>Համալիրի ուղեկցման ծառայություն</t>
  </si>
  <si>
    <t>Ուղեկցման ծառայություն</t>
  </si>
  <si>
    <t>Առցանց ծրագրային հավելումների և հնարավորությունների տրամադրման ծառայություն</t>
  </si>
  <si>
    <t>Հարթակում գրանցման ծառայություն</t>
  </si>
  <si>
    <t>Հարթակի փաթեթ</t>
  </si>
  <si>
    <t>Տեխնիկայի վերանորոգման ծառայություն</t>
  </si>
  <si>
    <t>Սարքերի սպասարկման ծառայություն</t>
  </si>
  <si>
    <t>Տարեկան ուղեկցում և արտոնագիր</t>
  </si>
  <si>
    <t>Սպասարկման և ուղեկցման արտոնագիր</t>
  </si>
  <si>
    <t>Ուղեկցում և արտոնագիր</t>
  </si>
  <si>
    <t>Համակարգ և սպասարկման արտոնագիր</t>
  </si>
  <si>
    <t>Ծրագրային աջակցման ծառայություն</t>
  </si>
  <si>
    <t>Բաժանորդագրություն և  սպասարկման արտոնագիր</t>
  </si>
  <si>
    <t>Հավաստագիր</t>
  </si>
  <si>
    <t>Ստանդարտի վերահավաստագրում</t>
  </si>
  <si>
    <t>Համակարգի աուդիտ</t>
  </si>
  <si>
    <t>Անլար մկնիկ</t>
  </si>
  <si>
    <t xml:space="preserve">Հիշողության կրիչ </t>
  </si>
  <si>
    <t>Գրանցամատյան</t>
  </si>
  <si>
    <t>Էքսկուրսիայի կազմակերպման ծառայություն</t>
  </si>
  <si>
    <t>Պարբերականների տպագրություն</t>
  </si>
  <si>
    <t>Ներկայացուցչական ապրանքներ</t>
  </si>
  <si>
    <t>Ավտոմատացման համակարգ</t>
  </si>
  <si>
    <t>Համակարգի որակի ապահովման խորհրդատվական ծառայություն</t>
  </si>
  <si>
    <t>Համակարգի տեղեկատվական անվտանգության խորհրդատվական ծառայություն</t>
  </si>
  <si>
    <t>Համակարգի ինտեգրման խորհրդատվական ծառայություն</t>
  </si>
  <si>
    <t>ՏՏ և ԿԱ ոլորտում աուդիտորական Խորհրդատվական ծառայություն</t>
  </si>
  <si>
    <t>Համակարգի ներդրման ՏՏ նախագծի ղեկավարի խորհրդատվական ծառայություն</t>
  </si>
  <si>
    <t>Համակարգի ներդրման Բիզնես վերլուծաբանի  խորհրդատվական ծառայություն</t>
  </si>
  <si>
    <t>Համակարգի ներդրման խորհրդատվական ծառայություն</t>
  </si>
  <si>
    <t>Անշարժ գույքի ապահովագրման ծառայություն</t>
  </si>
  <si>
    <t>Շենքերի տեխնիկական սպասարկման ծառայություն</t>
  </si>
  <si>
    <t>Շարժական գույքի գնահատման ծառայություն</t>
  </si>
  <si>
    <t>Փրկարարական ծառայություն</t>
  </si>
  <si>
    <t>Գույքի ապահովագրման ծառայություն</t>
  </si>
  <si>
    <t>Շարժական գույքի ապահովագրման ծառայություն</t>
  </si>
  <si>
    <t>Գրասենյակային կահույք</t>
  </si>
  <si>
    <t>Գործիքներ</t>
  </si>
  <si>
    <t>Ծրագրային համակարգ</t>
  </si>
  <si>
    <t>Ցանցային սարքավորում</t>
  </si>
  <si>
    <t>Լոկալ ցանցի սպասարկման ծառայություն</t>
  </si>
  <si>
    <t>Համակարգիչների և սերվերային համալիրների վերանորոգման և արդիականացման ծառայություն</t>
  </si>
  <si>
    <t>ՏՏ ծառայություն</t>
  </si>
  <si>
    <t>ՏՏ համակարգերի Տեխնիկական աջակցման ծառայություն</t>
  </si>
  <si>
    <t>Շինարարական նյութ և շինարարության օժանդակ նյութ ու արտադրանք</t>
  </si>
  <si>
    <t>Մարտկոց</t>
  </si>
  <si>
    <t>Գեներատորների վերանորոգման և պահպանման համար անհրաժեշտ նյութ և ապրանք</t>
  </si>
  <si>
    <t>Էլեկտրականության բաշխման և վերահսկման սարքավորում, ապրանք և նյութ</t>
  </si>
  <si>
    <t>Կահույքի նորոգման և պահպանման համար անհրաժեշտ ապրանք և պարագա</t>
  </si>
  <si>
    <t>Ջրի պոմպ</t>
  </si>
  <si>
    <t>Ջրամատակարարման համակարգի սարքավորում, ապրանք և նյութ</t>
  </si>
  <si>
    <t>Վերելակների մասեր</t>
  </si>
  <si>
    <t>Տրակտորների պարագաներ՝ յուղ, անտիֆրիզ, տաուտ, զտիչ և այլն</t>
  </si>
  <si>
    <t>Լողավազանի սպասարկման համար անհրաժեշտ ապրանք</t>
  </si>
  <si>
    <t>Շերտավարագույր</t>
  </si>
  <si>
    <t xml:space="preserve"> Լամպ և լուսատու</t>
  </si>
  <si>
    <t>Մաքրող և լվացող միջոց, պարագա</t>
  </si>
  <si>
    <t>Տնտեսական գործիք</t>
  </si>
  <si>
    <t>Պահեստամասեր</t>
  </si>
  <si>
    <t>Արտահագուստ և ձեռնոցներ</t>
  </si>
  <si>
    <t>Մարզասարք, Technogym</t>
  </si>
  <si>
    <t>.</t>
  </si>
  <si>
    <t>Թիմային խաղերի կազմակերպում</t>
  </si>
  <si>
    <t>Բարձր ճնշման ռելե</t>
  </si>
  <si>
    <t>Վթարի ազդարարման սեղմակ</t>
  </si>
  <si>
    <t>Վթարի ազդարարման ոտնյակ</t>
  </si>
  <si>
    <t>Դռան ինքնափակիչ</t>
  </si>
  <si>
    <t>Հերկոն</t>
  </si>
  <si>
    <t>Նոթատետր՝ աշխատանքի տոնավաճառների համար</t>
  </si>
  <si>
    <t>Գրիչ՝ աշխատանքի տոնավաճառների համար</t>
  </si>
  <si>
    <t>Նոթատետր՝ ադապտացիոն ծրագրի համար</t>
  </si>
  <si>
    <t>Գրիչ՝ ադապտացիոն ծրագրի համար</t>
  </si>
  <si>
    <t>VPN Box սարքավորում</t>
  </si>
  <si>
    <t>Օպերատիվ հիշողություն</t>
  </si>
  <si>
    <t>Ղեկավարման վահանակ</t>
  </si>
  <si>
    <t>Փրփուր մոնտաժային</t>
  </si>
  <si>
    <t>Ղեկավարման վահանակ և մոնտաժային փրփուր</t>
  </si>
  <si>
    <t>AR – Augmented Reality տեխնոլոգիայի վրա հիմնված հարթակի բաժանորդագային ծառայություն</t>
  </si>
  <si>
    <t>AR (Augmented Reality) գիդերի համակարգի բաժանորդագրության և սպասարկման ծառայություն</t>
  </si>
  <si>
    <t>AR (Augmented Reality) գիդերի համակարգի ներդրման ծառայություն</t>
  </si>
  <si>
    <t>AR (Augmented Reality) գիդերի համակարգի յուրաքանչյուր հավելյալ 1 վայրկյան անիմացիայի ծառայություն</t>
  </si>
  <si>
    <t xml:space="preserve"> Հովհարիչի վերանորոգում</t>
  </si>
  <si>
    <t xml:space="preserve"> Հովհարիչ</t>
  </si>
  <si>
    <t>Հովհարիչ/հովհարիչի վերանորոգում</t>
  </si>
  <si>
    <t>Ապահովիչ</t>
  </si>
  <si>
    <t>Ընդարձակման  բաք/անջատիչ/տվիչ</t>
  </si>
  <si>
    <t xml:space="preserve">Ընդարձակման  բաք </t>
  </si>
  <si>
    <t>Անջատիչ</t>
  </si>
  <si>
    <t>Տվիչ</t>
  </si>
  <si>
    <t>Էլեկտրաշարժիչի վերանորոգում</t>
  </si>
  <si>
    <t>Ծխատարի պատերի մաքրում</t>
  </si>
  <si>
    <t>Հեռուստացույցի վերանորոգում</t>
  </si>
  <si>
    <t>Սառնարանի  վերանորոգում</t>
  </si>
  <si>
    <t xml:space="preserve">Բռնակ/հղկաթուղթ  </t>
  </si>
  <si>
    <t>Բռնակ</t>
  </si>
  <si>
    <t xml:space="preserve">Հղկաթուղթ  </t>
  </si>
  <si>
    <t>Մետաղական ճկախողովակ</t>
  </si>
  <si>
    <t>Մետաղական ճկախողովակ/օդահան/մարտկոց</t>
  </si>
  <si>
    <t>Օդահան</t>
  </si>
  <si>
    <t>Վարագույր/քիվ</t>
  </si>
  <si>
    <t>Վարագույր   (ներառյալ չափագրումը, կարումը,  տեղադրումը)</t>
  </si>
  <si>
    <t>Քիվ (ներառյալ չափագրումը և  տեղադրումը)</t>
  </si>
  <si>
    <t>մ</t>
  </si>
  <si>
    <t>Բարձ</t>
  </si>
  <si>
    <t>Ծաղկաման</t>
  </si>
  <si>
    <t>Խողովակ</t>
  </si>
  <si>
    <t>Եռաբաշխիչ</t>
  </si>
  <si>
    <t>Անկյուն</t>
  </si>
  <si>
    <t>Կաթսայատան, ջեռուցման և հովացման համակարգերի սարքավորում, ապրանք և նյութ</t>
  </si>
  <si>
    <t>Սենսորային ծորակ</t>
  </si>
  <si>
    <t>Սուրճ</t>
  </si>
  <si>
    <t>Ջուր</t>
  </si>
  <si>
    <t>Հանքային ջուր</t>
  </si>
  <si>
    <t>Շոկոլադ</t>
  </si>
  <si>
    <t>Ինքնահարթվող հատակ</t>
  </si>
  <si>
    <t>Գրունտ</t>
  </si>
  <si>
    <t>Ներկ</t>
  </si>
  <si>
    <t>Գիպսոնիտ</t>
  </si>
  <si>
    <t>Մածիկ</t>
  </si>
  <si>
    <t>Յուղաներկ</t>
  </si>
  <si>
    <t xml:space="preserve"> ցանց</t>
  </si>
  <si>
    <t xml:space="preserve">Թղթի սկոտչ </t>
  </si>
  <si>
    <t>Լուծիչ</t>
  </si>
  <si>
    <t xml:space="preserve">Ներկ փչովի </t>
  </si>
  <si>
    <t>Պոլիէթիլենային թաղանթ</t>
  </si>
  <si>
    <t xml:space="preserve">Էլեկտրոլար </t>
  </si>
  <si>
    <t>Վարդակ</t>
  </si>
  <si>
    <t>PPR խողովակ</t>
  </si>
  <si>
    <t xml:space="preserve">PPR անկյուն </t>
  </si>
  <si>
    <t>Անցում</t>
  </si>
  <si>
    <t>Կլիպս</t>
  </si>
  <si>
    <t xml:space="preserve">Մեկուսիչ </t>
  </si>
  <si>
    <t>լ</t>
  </si>
  <si>
    <t>Շինարարական նյութ</t>
  </si>
  <si>
    <t>Սրճեփների  վերանորոգում</t>
  </si>
  <si>
    <t>ՀՀ ԿԲ դրամագիտական հավաքածուի համալրման շրջանակում ծառայությունների մատուցում</t>
  </si>
  <si>
    <t xml:space="preserve">Ապակեփաթեթների տեղադրում </t>
  </si>
  <si>
    <t>Փական</t>
  </si>
  <si>
    <t>Ամերիկանկա</t>
  </si>
  <si>
    <t xml:space="preserve"> Ինքնահարթեցվող հատակների համար նախատեսված կոշիկ (տակացու) </t>
  </si>
  <si>
    <t>Շպակլի</t>
  </si>
  <si>
    <t xml:space="preserve">Վալիկ </t>
  </si>
  <si>
    <t xml:space="preserve">Վրձին </t>
  </si>
  <si>
    <t>Վալիկ</t>
  </si>
  <si>
    <t>Վրձին</t>
  </si>
  <si>
    <t>Գլդոն /ежик/</t>
  </si>
  <si>
    <t>Շինարարական ապրանք</t>
  </si>
  <si>
    <t xml:space="preserve"> Լուսանկարահանում</t>
  </si>
  <si>
    <t>Հեռուստածանուցում</t>
  </si>
  <si>
    <t xml:space="preserve"> Տեսանկարահանում</t>
  </si>
  <si>
    <t>Դասընթացի կազմակերպում</t>
  </si>
  <si>
    <t>Բաժանարար տուփ</t>
  </si>
  <si>
    <t>Լամպ լեդ</t>
  </si>
  <si>
    <t>Գոֆրե խողովակ</t>
  </si>
  <si>
    <t xml:space="preserve">
Շինարարական նյութ և շինարարության օժանդակ նյութ ու արտադրանք</t>
  </si>
  <si>
    <t>Դիզայներական և տպագրական  ծառայություն</t>
  </si>
  <si>
    <t>Դիզայներական ծառայություն</t>
  </si>
  <si>
    <t>ԿԲ դրամապահոցների դռների վերանորոգում</t>
  </si>
  <si>
    <t>Համակարգչի ստեղնաշար</t>
  </si>
  <si>
    <t xml:space="preserve">Համակարգչի լարային մկնիկ  </t>
  </si>
  <si>
    <t>Համակարգչի  SSD կրիչի սնման մալուխ</t>
  </si>
  <si>
    <t>Տվյալների մալուխ</t>
  </si>
  <si>
    <t xml:space="preserve">Նոթբուքի մարտկոց </t>
  </si>
  <si>
    <t>Վերալիցքավորվող մարտկոց</t>
  </si>
  <si>
    <t>Տպող ժապավեն</t>
  </si>
  <si>
    <t>Կոնդենսատոր</t>
  </si>
  <si>
    <t>Անխափան սնուցման սարքի կոնդենսատոր</t>
  </si>
  <si>
    <t>Տեխնիկայի վերանորոգման ապրանքներ</t>
  </si>
  <si>
    <t>Համակարգչի օպերատիվ հիշողություն</t>
  </si>
  <si>
    <t xml:space="preserve">Անկյունակ </t>
  </si>
  <si>
    <t>Անկյունակ</t>
  </si>
  <si>
    <t xml:space="preserve">Խողովակ   </t>
  </si>
  <si>
    <t xml:space="preserve">Խողովակ  </t>
  </si>
  <si>
    <t xml:space="preserve">Սոսինձ </t>
  </si>
  <si>
    <t xml:space="preserve">միացում -անցում  </t>
  </si>
  <si>
    <t>Ֆելզիտե սալ</t>
  </si>
  <si>
    <t>Սալիկի սոսինձ</t>
  </si>
  <si>
    <t>Սիլիկոն</t>
  </si>
  <si>
    <t>AI բաժանորդագրություն</t>
  </si>
  <si>
    <t xml:space="preserve">Քարթրիջ </t>
  </si>
  <si>
    <t>Միջոցառման ապրանքների և ծառայությունների ձեռքբերում</t>
  </si>
  <si>
    <t xml:space="preserve">Շոկոլադե սալիկներ </t>
  </si>
  <si>
    <t>Բաններ սարքը ներառյալ</t>
  </si>
  <si>
    <t>Գիպսոկարտոնի սալ</t>
  </si>
  <si>
    <t>Գիպսոկարտոնի պրոֆիլ</t>
  </si>
  <si>
    <t>Շուրուպ</t>
  </si>
  <si>
    <t>Ծեփամածիկ</t>
  </si>
  <si>
    <t>Ջրամեկուսիչ թաղանթ</t>
  </si>
  <si>
    <t>Գազ</t>
  </si>
  <si>
    <t>Պրայմեր</t>
  </si>
  <si>
    <t>Սկավառակ</t>
  </si>
  <si>
    <t xml:space="preserve">Համակարգիչ </t>
  </si>
  <si>
    <t>Անխափան սնուցման սարքերի մարտկոցների ձեռքբերում և վերանորոգման ծառայություն</t>
  </si>
  <si>
    <t xml:space="preserve">Դյուրակիր համակարգչի պայուսակ </t>
  </si>
  <si>
    <t>Դյուրակիր համակարգիչ պայուսակով</t>
  </si>
  <si>
    <t>զուգարանակոնքի կափարիչ</t>
  </si>
  <si>
    <t>Դեկորատիվ բույս և բույսի աճի կարագվորիչ</t>
  </si>
  <si>
    <t>Բեգոնյա</t>
  </si>
  <si>
    <t>Բալզամին</t>
  </si>
  <si>
    <t>Կատարանտուս</t>
  </si>
  <si>
    <t>Ագլաոնեմա</t>
  </si>
  <si>
    <t>Ֆիտոսպորին</t>
  </si>
  <si>
    <t>Էպին էքստրա</t>
  </si>
  <si>
    <t>Էկրան</t>
  </si>
  <si>
    <t>Ստեղնաշար</t>
  </si>
  <si>
    <t>Էկրան և ստեղնաշար</t>
  </si>
  <si>
    <t>Project Management-ի դասընթացի կազմակերպում</t>
  </si>
  <si>
    <t>ՀՀ հուշադրամի հավաստագիր</t>
  </si>
  <si>
    <t>AA Ալկալային մարտկոցներ</t>
  </si>
  <si>
    <t>Չրերի հավաքածու</t>
  </si>
  <si>
    <t>Կոնյակ</t>
  </si>
  <si>
    <t xml:space="preserve"> Լուսանկարահանման և տեսանկարահանման ծառայություն</t>
  </si>
  <si>
    <t xml:space="preserve"> Լուսաբանման ծառայություն</t>
  </si>
  <si>
    <t xml:space="preserve"> Լուսանկարահանման, լուսաբանման և տեսանկարահանման ծառայություն</t>
  </si>
  <si>
    <t>Կարգավիճակ</t>
  </si>
  <si>
    <t>Պլանում ներառվածություն</t>
  </si>
  <si>
    <t>Կատարված</t>
  </si>
  <si>
    <t>Չկատարված</t>
  </si>
  <si>
    <t>Ընթացքում</t>
  </si>
  <si>
    <t>Ներառված</t>
  </si>
  <si>
    <t>Լրացում</t>
  </si>
  <si>
    <t>Փոփոխում</t>
  </si>
  <si>
    <t xml:space="preserve">լվացարանի գոֆրե  </t>
  </si>
  <si>
    <t xml:space="preserve"> խծուծ </t>
  </si>
  <si>
    <t xml:space="preserve">գայլիկոն </t>
  </si>
  <si>
    <t>եվրոբռնակ (ручка)</t>
  </si>
  <si>
    <t xml:space="preserve"> թել</t>
  </si>
  <si>
    <t>IP հեռախոս</t>
  </si>
  <si>
    <t>IP հեռախոս սնուցման բլոկ</t>
  </si>
  <si>
    <t>IP հեռախոս և սնուցման բլոկ</t>
  </si>
  <si>
    <t xml:space="preserve">Կոնյակ </t>
  </si>
  <si>
    <t xml:space="preserve"> Լուսանկարահանման ծառայություն</t>
  </si>
  <si>
    <t>Սեղմակ</t>
  </si>
  <si>
    <t>Հարթաշուրթ սեղմակ</t>
  </si>
  <si>
    <t>Խոզանակ</t>
  </si>
  <si>
    <t>Քանոն</t>
  </si>
  <si>
    <t>Հղկող մեքենա</t>
  </si>
  <si>
    <t>Կտրող մեքենա</t>
  </si>
  <si>
    <t>Խալաթ</t>
  </si>
  <si>
    <t>Հողաթափեր</t>
  </si>
  <si>
    <t>Պայուսակ</t>
  </si>
  <si>
    <t>Կարի պարագաներ</t>
  </si>
  <si>
    <t>Սանր</t>
  </si>
  <si>
    <t>Փայտիկներ</t>
  </si>
  <si>
    <t>Գլխարկ</t>
  </si>
  <si>
    <t>Կոնդիցիոներ</t>
  </si>
  <si>
    <t>Սպունգ</t>
  </si>
  <si>
    <t>Ադապտոր (переходник)</t>
  </si>
  <si>
    <t xml:space="preserve"> 33000000 բժշկական սարքեր, դեղեր և անձնական հիգիենայի պարագաներ</t>
  </si>
  <si>
    <t>31000000 էլեկտրական մեքենաներ, սարքավորումներ, սարքեր և սպառման առարկաներ; լուսավորություն</t>
  </si>
  <si>
    <t>Արտաքին HDD</t>
  </si>
  <si>
    <t>Մշակութային ծրագիր</t>
  </si>
  <si>
    <t>Գրենական պիտույքներ</t>
  </si>
  <si>
    <t xml:space="preserve">Ուղևորափոխադրման ծառայություն </t>
  </si>
  <si>
    <t>Տեխնիկական սպասարկում և դահլիճի ձևավորում , տարածքի կահավորում, բրենդավորում</t>
  </si>
  <si>
    <t>Ծառայության մատուցում</t>
  </si>
  <si>
    <t>Ըմպելիք</t>
  </si>
  <si>
    <t>Սիլիկոնե խողովակ</t>
  </si>
  <si>
    <t>Վթարված մալուխի վերանորոգում</t>
  </si>
  <si>
    <t>Բազկաթոռ ղեկավարի</t>
  </si>
  <si>
    <t xml:space="preserve">Արշավ- Թիմային միջոցառման կազմակերպում </t>
  </si>
  <si>
    <t xml:space="preserve">Էկրան </t>
  </si>
  <si>
    <t xml:space="preserve"> Տեսանկարահանման և լուսանկարչության ծառայություն</t>
  </si>
  <si>
    <t>VR համակարգ</t>
  </si>
  <si>
    <t xml:space="preserve">Խորհրդատվական ծառայություն </t>
  </si>
  <si>
    <t>ՀՀ հուշադրամի հավաստագիր և բուկլետ</t>
  </si>
  <si>
    <t>«Հայաստանի Հանրապետության 35-ամյակ» արծաթե հուշադրամի հավաստագիր</t>
  </si>
  <si>
    <t>«COP17» արծաթե հուշադրամի հավաստագիր</t>
  </si>
  <si>
    <t>«COP17» արծաթե հուշադրամի բուկլետ</t>
  </si>
  <si>
    <t>Մեղմիչ</t>
  </si>
  <si>
    <t>Ձեռնաթիակ</t>
  </si>
  <si>
    <t>Ծանրաքարերի (գանտելների) հավաքածու տակդիրով</t>
  </si>
  <si>
    <t>Ցանց օդանցքի</t>
  </si>
  <si>
    <t>Կտրող սկավառակ</t>
  </si>
  <si>
    <t>Կապիչ</t>
  </si>
  <si>
    <t>30000000 գրասենյակային և համակարգչային մեքենաներ, սարքավորումներ և նյութեր` բացառությամբ կահույքի և ծրագրային ապահովման</t>
  </si>
  <si>
    <t>18000000 հագուստ, կոշկեղեն, ուղեբեռի հետ կապված առարկաներ և պարագաներ</t>
  </si>
  <si>
    <t>72000000 տտ ծառայություններ, խորհրդատվություն, ծրագրային փաթեթների մշակում, համացանց և օժանդակություն</t>
  </si>
  <si>
    <t>Կոմուտատոր</t>
  </si>
  <si>
    <t xml:space="preserve">Սնուցման բլոկ </t>
  </si>
  <si>
    <t xml:space="preserve">Գոֆրե  խողովակ  </t>
  </si>
  <si>
    <t>Իրերի զննման համակարգերի սարքեր</t>
  </si>
  <si>
    <t>Անվանատախտակ</t>
  </si>
  <si>
    <t>Թերմո բաժակ</t>
  </si>
  <si>
    <t>Բանվորական արտահագուստ</t>
  </si>
  <si>
    <t>Բանվորական վերարկու</t>
  </si>
  <si>
    <t>Շապիկ</t>
  </si>
  <si>
    <t>Կոշիկ</t>
  </si>
  <si>
    <t>Լեդ լուսարձակ</t>
  </si>
  <si>
    <t>Դյուբել</t>
  </si>
  <si>
    <t>Պտուտակ</t>
  </si>
  <si>
    <t>Կաթսայի վերանորոգում</t>
  </si>
  <si>
    <t>Սավան</t>
  </si>
  <si>
    <t>Բարձի երես</t>
  </si>
  <si>
    <t>Եղևնի</t>
  </si>
  <si>
    <t>Զուգարանակոնքի կափարիչ</t>
  </si>
  <si>
    <t>Ավտոլվացման սարքի  վերանորոգում</t>
  </si>
  <si>
    <t>Սոսինձ</t>
  </si>
  <si>
    <t>Շղթա</t>
  </si>
  <si>
    <t>Շինա</t>
  </si>
  <si>
    <t>Ծածկ</t>
  </si>
  <si>
    <t>Լաք</t>
  </si>
  <si>
    <t>Լուսարձակ</t>
  </si>
  <si>
    <t xml:space="preserve">44000000 շինարարական կառույցներ և նյութեր; շինարարության օժանդակ արտադրանք (բացառությամբ`էլեկտրական սարքավորումների) </t>
  </si>
  <si>
    <t xml:space="preserve"> 19000000 կաշի և կտորներ, պլաստմասսե և կաուչուկից առարկաներ</t>
  </si>
  <si>
    <t xml:space="preserve"> 14000000 հանքարդյունաբերությանը վերաբերող արտադրանք, հիմնական մետաղներ և հարակից արտադրանք</t>
  </si>
  <si>
    <t xml:space="preserve"> 31000000 էլեկտրական մեքենաներ, սարքավորումներ, սարքեր և սպառման առարկաներ; լուսավորություն</t>
  </si>
  <si>
    <t xml:space="preserve">Փական </t>
  </si>
  <si>
    <t xml:space="preserve"> Միացման գլխիկ</t>
  </si>
  <si>
    <t>Ցնցուղի գլխիկ</t>
  </si>
  <si>
    <t>Չափերիզ</t>
  </si>
  <si>
    <t xml:space="preserve"> 44000000 շինարարական կառույցներ և նյութեր; շինարարության օժանդակ արտադրանք (բացառությամբ`էլեկտրական սարքավորումների) </t>
  </si>
  <si>
    <t>Ազդարարման համակարգի բաժանորդագրություն</t>
  </si>
  <si>
    <t>Խորհրդատվական ծառայություն Saddle Point Research ընկերությունից</t>
  </si>
  <si>
    <t>Գործարքների հետագծման Chinalysis գործիքի բաժանորդագրություն</t>
  </si>
  <si>
    <t>Լիցենզիայի ձևաթուղթ</t>
  </si>
  <si>
    <t>Զսպանակ մետաղական</t>
  </si>
  <si>
    <t>Զսպանակ պլաստմասե</t>
  </si>
  <si>
    <t>Լուսանկարահանման ծառայություն</t>
  </si>
  <si>
    <t>Ցանցային բաժանարար (կոմուտատոր)</t>
  </si>
  <si>
    <t xml:space="preserve">Պարուրաժապավեն </t>
  </si>
  <si>
    <t>Սփրեյ</t>
  </si>
  <si>
    <t>24000000 քիմիական արտադրանք </t>
  </si>
  <si>
    <t>Սամշիթ</t>
  </si>
  <si>
    <t>Հողախառնուրդ</t>
  </si>
  <si>
    <t>Ափսե</t>
  </si>
  <si>
    <t>Բաժակ</t>
  </si>
  <si>
    <t>Գդալ</t>
  </si>
  <si>
    <t>Պատառաքաղ</t>
  </si>
  <si>
    <t>Շարժական կապի հետվճարային/կանխավճարային համակարգի ծառայություններ</t>
  </si>
  <si>
    <t>Ազգային պարերի ուսուցման դասընթացի կազմակերպում</t>
  </si>
  <si>
    <t>Սև տուփ</t>
  </si>
  <si>
    <t>Սպիտակ տուփ</t>
  </si>
  <si>
    <t>Տուփ</t>
  </si>
  <si>
    <t>Ածուխ</t>
  </si>
  <si>
    <t>Փոցխ</t>
  </si>
  <si>
    <t>09100000 վառելիք</t>
  </si>
  <si>
    <t>Ապակե դռան տեղադրում</t>
  </si>
  <si>
    <t>Չեղարկված</t>
  </si>
  <si>
    <t>Թաղանթ (մեմբրան)</t>
  </si>
  <si>
    <t xml:space="preserve">Սուպորտ </t>
  </si>
  <si>
    <t>Կահույք</t>
  </si>
  <si>
    <t>Սեղան աշակերտական</t>
  </si>
  <si>
    <t>Աթոռ աշակերտական</t>
  </si>
  <si>
    <t xml:space="preserve"> Տեսանկարահանման ծառայություն</t>
  </si>
  <si>
    <t xml:space="preserve">Հայելի </t>
  </si>
  <si>
    <t xml:space="preserve">Սիլիկոն </t>
  </si>
  <si>
    <t>39000000 կահույք (ներառյալ` գրասենյակային կահույքը), կահավորանք, կենցաղային տեխնիկա (բացառությամբ` լուսավորության) և մաքրման համար նախատեսված արտադրանք</t>
  </si>
  <si>
    <t>Ավտոբուսների վարձակալություն</t>
  </si>
  <si>
    <t>Բաներ</t>
  </si>
  <si>
    <t>Ոտնակ</t>
  </si>
  <si>
    <t>օր</t>
  </si>
  <si>
    <t>Տեսանկարահանման ծառայություն</t>
  </si>
  <si>
    <t>Տորթ</t>
  </si>
  <si>
    <t>Ոգելից խմիչք</t>
  </si>
  <si>
    <t>Լուսադիոդային (LED) ժապավեն</t>
  </si>
  <si>
    <t xml:space="preserve">ՀՀ ԿԲ վարչական շենքի և շինությունների ապահովագրություն </t>
  </si>
  <si>
    <t>Լոկալ ցանցի հետ կապված ծառայություններ</t>
  </si>
  <si>
    <t>Տեղեկատվական կառավարման համակարգի զարգացման խորհրդատվություն</t>
  </si>
  <si>
    <t>Տեղեկատվական կառավարման համակարգի բաժանորդագրության արտոնագիր և սպասարկում</t>
  </si>
  <si>
    <t>Բաժանորդագրության արտոնագիր</t>
  </si>
  <si>
    <t>Սպասարկում</t>
  </si>
  <si>
    <t>Օդորակիչի Էկրան-դեֆլեկտոր</t>
  </si>
  <si>
    <t>Ռետինե ներդիր</t>
  </si>
  <si>
    <t xml:space="preserve">Մոնիտոր </t>
  </si>
  <si>
    <t>Մալուխ-փոխանցիչ</t>
  </si>
  <si>
    <t>Հաղորդալար</t>
  </si>
  <si>
    <t>35000000 անվտանգության,
հակահրդեհային, ոստիկանական և պաշտպանական սարքեր</t>
  </si>
  <si>
    <t xml:space="preserve"> </t>
  </si>
  <si>
    <t>Սիֆոն</t>
  </si>
  <si>
    <t>Փականի միջուկ</t>
  </si>
  <si>
    <t>Ավտոմատ անջատիչ</t>
  </si>
  <si>
    <t>Մուլտիմետր</t>
  </si>
  <si>
    <t xml:space="preserve">Ցնցուղ </t>
  </si>
  <si>
    <t xml:space="preserve"> 38000000 լաբորատորիայի, օպտիկական և ճշգրիտ սարքեր (բացառությամբ` ապակյա իրերի)</t>
  </si>
  <si>
    <t>Պաշտպանիչ ակնոց</t>
  </si>
  <si>
    <t>Համակարգչային ականջակալ</t>
  </si>
  <si>
    <t xml:space="preserve">Բիտում-պոլիմերային </t>
  </si>
  <si>
    <t>Յուղ</t>
  </si>
  <si>
    <t xml:space="preserve"> 09200000 նավթ, ածուխ և նավթամթերք</t>
  </si>
  <si>
    <t xml:space="preserve"> 16000000 գյուղատնտեսական սարքավորումներ</t>
  </si>
  <si>
    <t>Ավտոաշտարակի ծառայություն</t>
  </si>
  <si>
    <t>35 ԿՎՏ ենթակայանի տրանսֆորմատորի և յուղային անջատիչի նորոգում</t>
  </si>
  <si>
    <t>Մագնիսական գործարկիչ</t>
  </si>
  <si>
    <t>Փոկ</t>
  </si>
  <si>
    <t>Ցանցային օպտիկական մալուխ</t>
  </si>
  <si>
    <t>Նոթբուքի մարտկոց</t>
  </si>
  <si>
    <t>Գազօջախ</t>
  </si>
  <si>
    <t>Էլեկտրական սալօջախ</t>
  </si>
  <si>
    <t>Գազօջախ և էլեկտրական սալօջախ</t>
  </si>
  <si>
    <t>Մալուխի ձեռքբերում «Րութ ԱյԹիԷսՓի» ՍՊԸ-ից</t>
  </si>
  <si>
    <t>Հիշողության կրիչ</t>
  </si>
  <si>
    <t>Գրականություն</t>
  </si>
  <si>
    <t>Խցուկ</t>
  </si>
  <si>
    <t>Ինքնակպչուն անթափանց թաղանթի տեղադրում</t>
  </si>
  <si>
    <t>Ալկոսփրեյ</t>
  </si>
  <si>
    <t>Մետաղական աղբաման</t>
  </si>
  <si>
    <t>Փայտածուխ</t>
  </si>
  <si>
    <t>Ընդարձակման բաք</t>
  </si>
  <si>
    <t>42000000 արդյունաբերական սարքավորումներ</t>
  </si>
  <si>
    <t>Քարթրիջ</t>
  </si>
  <si>
    <t xml:space="preserve"> Թել</t>
  </si>
  <si>
    <t>09000000 նավթամթերք, վառելիք, էլեկտրականություն և էներգիայի այլ աղբյուրներ</t>
  </si>
  <si>
    <t>Սպասք լվանալու հեղուկ</t>
  </si>
  <si>
    <t>Հատակի հեղուկ</t>
  </si>
  <si>
    <t>Ախտահանիչ հեղուկ</t>
  </si>
  <si>
    <t>Լաքահանող հեղուկ</t>
  </si>
  <si>
    <t>Մաքրող կրեմ</t>
  </si>
  <si>
    <t>Սպիտակեցնող միջոց</t>
  </si>
  <si>
    <t>Լվացքի փափկեցուցիչ</t>
  </si>
  <si>
    <t>Օդափոխիչ</t>
  </si>
  <si>
    <t>Հեղուկ օսլա</t>
  </si>
  <si>
    <t>Մաքրող փոշի</t>
  </si>
  <si>
    <t>Լվացքի փոշի</t>
  </si>
  <si>
    <t>Սպասք լվացող մեքենայի հաբեր</t>
  </si>
  <si>
    <t>Սպասք լվալու սպունգ</t>
  </si>
  <si>
    <t>Կտոր միկրոֆիբրա</t>
  </si>
  <si>
    <t>Ձեռնոց ռետինե</t>
  </si>
  <si>
    <t>Աղբի պարկ</t>
  </si>
  <si>
    <t>Հատակի կտոր միկրոֆիբրա</t>
  </si>
  <si>
    <t>Տնտեսական ապրանքներ</t>
  </si>
  <si>
    <t>Էլեկտրոնային գրականություն</t>
  </si>
  <si>
    <t>Սերվերային պահարան</t>
  </si>
  <si>
    <t>Սերվերային կանգնակ</t>
  </si>
  <si>
    <t xml:space="preserve">Միջոցառման կազմակերպում </t>
  </si>
  <si>
    <t>Տոներ- քարթրիջ</t>
  </si>
  <si>
    <t>Սև Քարթրիջ</t>
  </si>
  <si>
    <t>Համակարգի ներդրման  խորհրդատվական ծառայություն
Projective NV ընկերությունից</t>
  </si>
  <si>
    <t>Քաղաքականության աշխատաժողով</t>
  </si>
  <si>
    <t xml:space="preserve">Դասընթացի կազմակերպում </t>
  </si>
  <si>
    <t>Շերտավարգույր-արգելափակոցի վերանորոգում</t>
  </si>
  <si>
    <t>Էլեկտրական սարքեր</t>
  </si>
  <si>
    <t>Էլ մագնիսական  կոնտակտոր</t>
  </si>
  <si>
    <t>Կոնտակտ</t>
  </si>
  <si>
    <t>Արգելափակիչ</t>
  </si>
  <si>
    <t>Հովհարիչ</t>
  </si>
  <si>
    <t>Հովհարիչի վերանորոգում</t>
  </si>
  <si>
    <t>բաք</t>
  </si>
  <si>
    <t>Ալկոհոլային խմիչք</t>
  </si>
  <si>
    <t>42U ուղղահայաց մալուխատարեր</t>
  </si>
  <si>
    <t>1U հորիզոնական մալուխատարեր</t>
  </si>
  <si>
    <t>Արևային հովանոց</t>
  </si>
  <si>
    <t xml:space="preserve"> Բաժանորդագրություն</t>
  </si>
  <si>
    <t>Ամրակներ</t>
  </si>
  <si>
    <t>Պոմպ</t>
  </si>
  <si>
    <t>Կարգավորիչ</t>
  </si>
  <si>
    <t>Բնական գազի զտիչ</t>
  </si>
  <si>
    <t>Եռակցման ինվերտորային  սարք</t>
  </si>
  <si>
    <t>Պտուտակ (саморез)</t>
  </si>
  <si>
    <t xml:space="preserve">Լաք </t>
  </si>
  <si>
    <t>Գլանակ</t>
  </si>
  <si>
    <t>Գայլիկոն</t>
  </si>
  <si>
    <t>Վերանորոգման և բարեկարգման հետ կապված ապրանքներ</t>
  </si>
  <si>
    <t>Մալուխատարային և ցանցային համակարգի պարագաներ</t>
  </si>
  <si>
    <t>Մեկ անձից գնում</t>
  </si>
  <si>
    <t>Մալուխատար</t>
  </si>
  <si>
    <t>Ներքին անկյուն</t>
  </si>
  <si>
    <t xml:space="preserve">Արտաքին անկյուն </t>
  </si>
  <si>
    <t>Վերջավորիչ</t>
  </si>
  <si>
    <t>Միացուցիչ</t>
  </si>
  <si>
    <t>Մոդուլային շրջանակ</t>
  </si>
  <si>
    <t>Շրջանակի երկարացուցիչ</t>
  </si>
  <si>
    <t>Էլեկտրական վարդակ</t>
  </si>
  <si>
    <t>Մոդուլային վարդակ</t>
  </si>
  <si>
    <t>Ցանցային միակցիչ</t>
  </si>
  <si>
    <t>Կոմուտացիոն վահանակ</t>
  </si>
  <si>
    <t>Բրենդավորված գրիչ</t>
  </si>
  <si>
    <t>Բրենդավորված նոթատետր</t>
  </si>
  <si>
    <t>Մագնիսական թողարկիչ</t>
  </si>
  <si>
    <t>Ծայրակալ</t>
  </si>
  <si>
    <t>Էլեկտրական պարագաներ</t>
  </si>
  <si>
    <t>Կափույր ապահովիչ ավտոմատ</t>
  </si>
  <si>
    <t>Ավել</t>
  </si>
  <si>
    <t>Կռոտ</t>
  </si>
  <si>
    <t>Թաղանթ</t>
  </si>
  <si>
    <t>Աղ</t>
  </si>
  <si>
    <t>14000000 հանքարդյունաբերությանը վերաբերող արտադրանք, հիմնական մետաղներ և հարակից արտադրանք</t>
  </si>
  <si>
    <t>Խողովակի կցամաս</t>
  </si>
  <si>
    <t>Տպող սարքի պոլիմերային պիտակ</t>
  </si>
  <si>
    <t>PDU միացուցիչ</t>
  </si>
  <si>
    <t>16000000 գյուղատնտեսական սարքավորումներ</t>
  </si>
  <si>
    <t>33000000 բժշկական սարքեր, դեղեր և անձնական հիգիենայի պարագաներ</t>
  </si>
  <si>
    <t>38000000 լաբորատորիայի, օպտիկական և ճշգրիտ սարքեր (բացառությամբ` ապակյա իրերի)</t>
  </si>
  <si>
    <t>45000000 շինարարական աշխատանքներ</t>
  </si>
  <si>
    <t>60000000 փոխադրման ծառայություններ (բացառությամբ` թափոնների փոխադրման)</t>
  </si>
  <si>
    <t>Հատակ մաքրիչ</t>
  </si>
  <si>
    <t>Աթոռ փայտե</t>
  </si>
  <si>
    <t xml:space="preserve">Բազկաթոռ </t>
  </si>
  <si>
    <t xml:space="preserve">Աթոռ՝ ճաշի սեղանի </t>
  </si>
  <si>
    <t>Ճաշի սեղան</t>
  </si>
  <si>
    <t xml:space="preserve">Սեղան  </t>
  </si>
  <si>
    <t>Զգեստապահարան</t>
  </si>
  <si>
    <t>Մահճակալ՝ ներքնակով</t>
  </si>
  <si>
    <t xml:space="preserve">Գզրոց՝ մահճակալի կողքի պահարան </t>
  </si>
  <si>
    <t xml:space="preserve"> 39000000 կահույք (ներառյալ` գրասենյակային կահույքը), կահավորանք, կենցաղային տեխնիկա (բացառությամբ` լուսավորության) և մաքրման համար նախատեսված արտադրանք</t>
  </si>
  <si>
    <t>Պահարան (զգեստապահարան)</t>
  </si>
  <si>
    <t>Կոյուղագծերի մաքրման  ծառայություն (խցաբացում)</t>
  </si>
  <si>
    <t xml:space="preserve">30000000
  գրասենյակային և համակարգչային մեքենաներ, սարքավորումներ և նյութեր՝ բացառությամբ կահույքի և ծրագրային ապահովման </t>
  </si>
  <si>
    <t>Տվյալների պահպանման համակարգի դարակաշար և կոշտ սկավառակներ</t>
  </si>
  <si>
    <t>48000000
  համակարգչային ծրագրային փաթեթներ և տեղեկատվական համակարգեր</t>
  </si>
  <si>
    <t>Պահուստային պատճենների տվյալների պահպանման համակարգ</t>
  </si>
  <si>
    <t xml:space="preserve">44000000  շինարարական կառույցներ և նյութեր; շինարարության օժանդակ արտադրանք (բացառությամբ`էլեկտրական սարքավորումների) </t>
  </si>
  <si>
    <t>Այցեքարտ</t>
  </si>
  <si>
    <t>Գույքի գնահատման ծառայություն</t>
  </si>
  <si>
    <t>Հիշողության կուտակիչ</t>
  </si>
  <si>
    <t>ՀՀ հուշադրամի բուկլետ</t>
  </si>
  <si>
    <t>Մեքենաների վարձակալություն</t>
  </si>
  <si>
    <t>Տեսանկարահանման, լուսանկարահանման ծառայություն</t>
  </si>
  <si>
    <t>Ծրագրային ապահովման տեխնիկական սպասարկման ծառայություն</t>
  </si>
  <si>
    <t>Տարածքի վարձակալություն</t>
  </si>
  <si>
    <t>Խորհրդատվական ծառայություն «Ստելինի ըդվայզերս» ընկերությունից</t>
  </si>
  <si>
    <t>Աշխատակիցների առաջին օգնության պատրաստում</t>
  </si>
  <si>
    <t>«Առաջին օգնություն» թեմայով պատրաստում</t>
  </si>
  <si>
    <t>«Առաջին օգնություն» թեմայով վարժանք</t>
  </si>
  <si>
    <t>Պատուհանների և դռների վերանորոգում</t>
  </si>
  <si>
    <t>Տպագրական նյութեր</t>
  </si>
  <si>
    <t>Բեյջ ժապավենով</t>
  </si>
  <si>
    <t>Բաներ կոնստրուկցիայով</t>
  </si>
  <si>
    <t>Պաստառ</t>
  </si>
  <si>
    <t>Վահանակ</t>
  </si>
  <si>
    <t>Հեռուստածանուցման ծառայություն</t>
  </si>
  <si>
    <t>Արդյունաբերական սարքավորումներ</t>
  </si>
  <si>
    <t>Ռելե</t>
  </si>
  <si>
    <t>Վերելակի վերանորոգում</t>
  </si>
  <si>
    <t>Շինարարական նյութեր</t>
  </si>
  <si>
    <t>Կարճախողովակ</t>
  </si>
  <si>
    <t>Մետաղական խցան</t>
  </si>
  <si>
    <t>Համակարգչի տեսախցիկ</t>
  </si>
  <si>
    <t>Նոթբուքի ստեղնաշար</t>
  </si>
  <si>
    <t>Դյուրակիր համակարգչի 14՛՛ էկրան</t>
  </si>
  <si>
    <t>Մալուխի վերանորոգում</t>
  </si>
  <si>
    <t xml:space="preserve">Խողովակ </t>
  </si>
  <si>
    <t xml:space="preserve"> Խողովակի մեկուսիչ</t>
  </si>
  <si>
    <t>Բիլիարդի սեղանի վերանորոգում</t>
  </si>
  <si>
    <t>Զոդման սարք</t>
  </si>
  <si>
    <t>Գլխիկ</t>
  </si>
  <si>
    <t>Հեղուկ</t>
  </si>
  <si>
    <t>Կիտրոնաթթու</t>
  </si>
  <si>
    <t>Սոդա</t>
  </si>
  <si>
    <t xml:space="preserve">Վերալիցքավորվող մարտկոց </t>
  </si>
  <si>
    <t>AI Բաժանորդագրություն</t>
  </si>
  <si>
    <t>Մանիպուլյատորի ծառայություն՝ բեռնափոխադրման նպատակով</t>
  </si>
  <si>
    <t>Հողաթափ</t>
  </si>
  <si>
    <t>Պարկ</t>
  </si>
  <si>
    <t>Հաճախականային ինվերտորային պոմպ</t>
  </si>
  <si>
    <t>Նպարեղեն</t>
  </si>
  <si>
    <t>Շինարարական ապրանքներ</t>
  </si>
  <si>
    <t>Սղոց</t>
  </si>
  <si>
    <t>Կացին</t>
  </si>
  <si>
    <t>Մետր</t>
  </si>
  <si>
    <t>Մկրատ</t>
  </si>
  <si>
    <t>Կշեռք</t>
  </si>
  <si>
    <t>Էլ. սնուցման փոխակերպիչ</t>
  </si>
  <si>
    <t>Խողովակ ռետինե</t>
  </si>
  <si>
    <t>Խրոց</t>
  </si>
  <si>
    <t>Մանոմետր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</si>
</sst>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.0_);\(#,##0.0\)"/>
    <numFmt numFmtId="166" formatCode="_-* #,##0\ _ _-;\-* #,##0\ _ _-;_-* &quot;-&quot;??\ _ 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name val="GHEA Grapalat"/>
      <family val="3"/>
    </font>
    <font>
      <sz val="11"/>
      <color rgb="FF000000"/>
      <name val="GHEA Grapalat"/>
      <family val="3"/>
    </font>
    <font>
      <sz val="12"/>
      <color theme="1"/>
      <name val="GHEA Grapalat"/>
      <family val="3"/>
    </font>
    <font>
      <sz val="12"/>
      <color rgb="FF000000"/>
      <name val="GHEA Grapalat"/>
      <family val="3"/>
    </font>
    <font>
      <b/>
      <sz val="10"/>
      <color theme="1"/>
      <name val="GHEA Grapalat"/>
      <family val="2"/>
    </font>
    <font>
      <sz val="10"/>
      <name val="GHEA Grapalat"/>
      <family val="2"/>
    </font>
    <font>
      <sz val="10"/>
      <color theme="1"/>
      <name val="GHEA Grapalat"/>
      <family val="2"/>
    </font>
    <font>
      <sz val="8"/>
      <name val="Calibri"/>
      <family val="2"/>
      <scheme val="minor"/>
    </font>
    <font>
      <b/>
      <sz val="18"/>
      <color indexed="8"/>
      <name val="GHEA Grapalat"/>
      <family val="3"/>
    </font>
    <font>
      <b/>
      <sz val="11"/>
      <color theme="1"/>
      <name val="GHEA Grapalat"/>
      <family val="3"/>
    </font>
    <font>
      <sz val="11"/>
      <name val="Calibri"/>
      <family val="2"/>
      <scheme val="minor"/>
    </font>
    <font>
      <sz val="11"/>
      <color theme="1"/>
      <name val="GHEA Grapalat"/>
      <family val="3"/>
    </font>
    <font>
      <sz val="11"/>
      <name val="GHEA Grapalat"/>
      <family val="3"/>
    </font>
    <font>
      <sz val="11"/>
      <color theme="1"/>
      <name val="GHEA Grapalat"/>
      <family val="2"/>
    </font>
    <font>
      <b/>
      <sz val="14"/>
      <color theme="1"/>
      <name val="GHEA Grapalat"/>
      <family val="3"/>
    </font>
    <font>
      <b/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b/>
      <sz val="8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color theme="1"/>
      <name val="GHEA Grapalat"/>
      <family val="2"/>
    </font>
    <font>
      <b/>
      <sz val="11"/>
      <color theme="1"/>
      <name val="GHEA Grapalat"/>
      <family val="3"/>
    </font>
    <font>
      <b/>
      <i/>
      <sz val="14"/>
      <color theme="1" tint="0.34998626667073579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349986266670735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6" fillId="0" borderId="0">
      <alignment horizontal="left" vertical="center" wrapText="1" indent="1"/>
    </xf>
    <xf numFmtId="0" fontId="19" fillId="0" borderId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32" fillId="0" borderId="0">
      <alignment vertical="center"/>
    </xf>
    <xf numFmtId="0" fontId="33" fillId="0" borderId="0">
      <alignment wrapText="1"/>
    </xf>
    <xf numFmtId="0" fontId="16" fillId="0" borderId="0">
      <alignment horizontal="left"/>
    </xf>
    <xf numFmtId="0" fontId="34" fillId="0" borderId="0">
      <alignment vertical="top" wrapText="1"/>
    </xf>
    <xf numFmtId="0" fontId="1" fillId="0" borderId="0"/>
  </cellStyleXfs>
  <cellXfs count="142">
    <xf numFmtId="0" fontId="0" fillId="0" borderId="0" xfId="0"/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5" fillId="0" borderId="6" xfId="1" applyNumberFormat="1" applyFont="1" applyFill="1" applyBorder="1" applyAlignment="1">
      <alignment horizontal="center" vertical="center" wrapText="1"/>
    </xf>
    <xf numFmtId="164" fontId="6" fillId="0" borderId="6" xfId="1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0" fillId="0" borderId="8" xfId="0" applyFill="1" applyBorder="1" applyAlignment="1">
      <alignment horizontal="left"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164" fontId="5" fillId="0" borderId="6" xfId="1" applyNumberFormat="1" applyFont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/>
    </xf>
    <xf numFmtId="0" fontId="17" fillId="0" borderId="6" xfId="0" applyFont="1" applyBorder="1" applyAlignment="1">
      <alignment horizontal="center" vertical="center" wrapText="1"/>
    </xf>
    <xf numFmtId="164" fontId="17" fillId="0" borderId="6" xfId="1" applyNumberFormat="1" applyFont="1" applyBorder="1" applyAlignment="1">
      <alignment vertical="center" wrapText="1"/>
    </xf>
    <xf numFmtId="164" fontId="18" fillId="0" borderId="6" xfId="1" applyNumberFormat="1" applyFont="1" applyFill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7" fillId="0" borderId="6" xfId="0" applyFont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164" fontId="17" fillId="0" borderId="6" xfId="1" applyNumberFormat="1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vertical="center" wrapText="1"/>
    </xf>
    <xf numFmtId="3" fontId="6" fillId="0" borderId="6" xfId="0" applyNumberFormat="1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3" borderId="6" xfId="0" applyFont="1" applyFill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1" fillId="3" borderId="0" xfId="0" applyFont="1" applyFill="1" applyAlignment="1">
      <alignment vertical="center" wrapText="1"/>
    </xf>
    <xf numFmtId="164" fontId="5" fillId="0" borderId="5" xfId="1" applyNumberFormat="1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5" fillId="3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vertical="center" wrapText="1"/>
    </xf>
    <xf numFmtId="164" fontId="18" fillId="4" borderId="12" xfId="1" applyNumberFormat="1" applyFont="1" applyFill="1" applyBorder="1" applyAlignment="1">
      <alignment vertical="center" wrapText="1"/>
    </xf>
    <xf numFmtId="164" fontId="18" fillId="0" borderId="12" xfId="1" applyNumberFormat="1" applyFont="1" applyFill="1" applyBorder="1" applyAlignment="1">
      <alignment vertical="center" wrapText="1"/>
    </xf>
    <xf numFmtId="164" fontId="5" fillId="0" borderId="6" xfId="6" applyNumberFormat="1" applyFont="1" applyFill="1" applyBorder="1" applyAlignment="1">
      <alignment vertical="center" wrapText="1"/>
    </xf>
    <xf numFmtId="0" fontId="3" fillId="0" borderId="7" xfId="1" applyNumberFormat="1" applyFont="1" applyFill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vertical="center" wrapText="1"/>
    </xf>
    <xf numFmtId="164" fontId="5" fillId="0" borderId="6" xfId="0" applyNumberFormat="1" applyFont="1" applyBorder="1" applyAlignment="1">
      <alignment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164" fontId="26" fillId="0" borderId="2" xfId="1" applyNumberFormat="1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6" xfId="0" applyFont="1" applyFill="1" applyBorder="1" applyAlignment="1">
      <alignment vertical="center" wrapText="1"/>
    </xf>
    <xf numFmtId="0" fontId="18" fillId="0" borderId="6" xfId="0" applyFont="1" applyBorder="1" applyAlignment="1">
      <alignment horizontal="left" vertical="center"/>
    </xf>
    <xf numFmtId="3" fontId="17" fillId="0" borderId="6" xfId="0" applyNumberFormat="1" applyFont="1" applyBorder="1" applyAlignment="1">
      <alignment horizontal="left" vertical="center" wrapText="1"/>
    </xf>
    <xf numFmtId="3" fontId="6" fillId="0" borderId="6" xfId="0" applyNumberFormat="1" applyFont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 wrapText="1"/>
    </xf>
    <xf numFmtId="164" fontId="18" fillId="0" borderId="6" xfId="0" applyNumberFormat="1" applyFont="1" applyFill="1" applyBorder="1" applyAlignment="1">
      <alignment horizontal="center" vertical="center" wrapText="1"/>
    </xf>
    <xf numFmtId="164" fontId="17" fillId="0" borderId="2" xfId="1" applyNumberFormat="1" applyFont="1" applyFill="1" applyBorder="1" applyAlignment="1">
      <alignment vertical="center" wrapText="1"/>
    </xf>
    <xf numFmtId="164" fontId="17" fillId="0" borderId="6" xfId="0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164" fontId="5" fillId="0" borderId="6" xfId="1" applyNumberFormat="1" applyFont="1" applyFill="1" applyBorder="1" applyAlignment="1">
      <alignment horizontal="right" vertical="center" wrapText="1"/>
    </xf>
    <xf numFmtId="164" fontId="17" fillId="0" borderId="6" xfId="1" applyNumberFormat="1" applyFont="1" applyBorder="1" applyAlignment="1">
      <alignment horizontal="right" vertical="center" wrapText="1"/>
    </xf>
    <xf numFmtId="164" fontId="5" fillId="0" borderId="6" xfId="1" applyNumberFormat="1" applyFont="1" applyBorder="1" applyAlignment="1">
      <alignment horizontal="right" vertical="center" wrapText="1"/>
    </xf>
    <xf numFmtId="164" fontId="26" fillId="0" borderId="1" xfId="1" applyNumberFormat="1" applyFont="1" applyBorder="1" applyAlignment="1">
      <alignment horizontal="right" vertical="center" wrapText="1"/>
    </xf>
    <xf numFmtId="164" fontId="17" fillId="0" borderId="6" xfId="1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26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164" fontId="27" fillId="0" borderId="1" xfId="1" applyNumberFormat="1" applyFont="1" applyBorder="1" applyAlignment="1">
      <alignment vertical="center" wrapText="1"/>
    </xf>
    <xf numFmtId="164" fontId="5" fillId="0" borderId="12" xfId="1" applyNumberFormat="1" applyFont="1" applyBorder="1" applyAlignment="1">
      <alignment horizontal="left" vertical="center" wrapText="1"/>
    </xf>
    <xf numFmtId="164" fontId="28" fillId="0" borderId="12" xfId="1" applyNumberFormat="1" applyFont="1" applyBorder="1" applyAlignment="1">
      <alignment horizontal="center" vertical="center" wrapText="1"/>
    </xf>
    <xf numFmtId="164" fontId="28" fillId="0" borderId="12" xfId="1" applyNumberFormat="1" applyFont="1" applyBorder="1" applyAlignment="1">
      <alignment vertical="center" wrapText="1"/>
    </xf>
    <xf numFmtId="164" fontId="5" fillId="0" borderId="6" xfId="1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164" fontId="5" fillId="0" borderId="12" xfId="1" applyNumberFormat="1" applyFont="1" applyBorder="1" applyAlignment="1">
      <alignment horizontal="center" vertical="center" wrapText="1"/>
    </xf>
    <xf numFmtId="164" fontId="5" fillId="0" borderId="12" xfId="1" applyNumberFormat="1" applyFont="1" applyBorder="1" applyAlignment="1">
      <alignment vertical="center" wrapText="1"/>
    </xf>
    <xf numFmtId="164" fontId="29" fillId="0" borderId="6" xfId="1" applyNumberFormat="1" applyFont="1" applyFill="1" applyBorder="1" applyAlignment="1">
      <alignment vertical="center" wrapText="1"/>
    </xf>
    <xf numFmtId="164" fontId="31" fillId="0" borderId="2" xfId="1" applyNumberFormat="1" applyFont="1" applyFill="1" applyBorder="1" applyAlignment="1">
      <alignment vertical="center" wrapText="1"/>
    </xf>
    <xf numFmtId="164" fontId="6" fillId="0" borderId="14" xfId="1" applyNumberFormat="1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166" fontId="3" fillId="0" borderId="7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3" fontId="5" fillId="0" borderId="6" xfId="0" applyNumberFormat="1" applyFont="1" applyFill="1" applyBorder="1" applyAlignment="1">
      <alignment horizontal="left" vertical="center" wrapText="1"/>
    </xf>
    <xf numFmtId="3" fontId="5" fillId="0" borderId="6" xfId="0" applyNumberFormat="1" applyFont="1" applyFill="1" applyBorder="1" applyAlignment="1">
      <alignment vertical="center" wrapText="1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left" vertical="center"/>
    </xf>
    <xf numFmtId="0" fontId="17" fillId="5" borderId="6" xfId="0" applyFont="1" applyFill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164" fontId="5" fillId="0" borderId="3" xfId="1" applyNumberFormat="1" applyFont="1" applyBorder="1" applyAlignment="1">
      <alignment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4" fillId="2" borderId="9" xfId="2" applyFont="1" applyFill="1" applyBorder="1" applyAlignment="1">
      <alignment horizontal="center" vertical="center" wrapText="1"/>
    </xf>
    <xf numFmtId="0" fontId="14" fillId="2" borderId="10" xfId="2" applyFont="1" applyFill="1" applyBorder="1" applyAlignment="1">
      <alignment horizontal="center" vertical="center" wrapText="1"/>
    </xf>
    <xf numFmtId="0" fontId="14" fillId="2" borderId="11" xfId="2" applyFont="1" applyFill="1" applyBorder="1" applyAlignment="1">
      <alignment horizontal="center" vertical="center" wrapText="1"/>
    </xf>
  </cellXfs>
  <cellStyles count="14">
    <cellStyle name="Comma" xfId="1" builtinId="3"/>
    <cellStyle name="Comma 2" xfId="7" xr:uid="{2D7BA977-5B33-490B-932A-7E18BB9A6ACD}"/>
    <cellStyle name="Comma 3" xfId="5" xr:uid="{87C32E95-FD38-44F8-924D-44DABF2C5F99}"/>
    <cellStyle name="Currency" xfId="6" builtinId="4"/>
    <cellStyle name="Heading 1 2" xfId="9" xr:uid="{B01F8AEF-D15F-4E38-919B-2CE894BADC63}"/>
    <cellStyle name="Heading 2 2" xfId="10" xr:uid="{0891E848-425B-4B74-BC39-E9E3119EEEAD}"/>
    <cellStyle name="Heading 3 2" xfId="11" xr:uid="{2292F1BA-4C4D-492A-89F7-74AE2914B10F}"/>
    <cellStyle name="Normal" xfId="0" builtinId="0"/>
    <cellStyle name="Normal 10" xfId="4" xr:uid="{E6CA2D44-EFB8-49C9-92C0-C762709E4C15}"/>
    <cellStyle name="Normal 2" xfId="2" xr:uid="{00000000-0005-0000-0000-000002000000}"/>
    <cellStyle name="Normal 2 2" xfId="8" xr:uid="{8990DE79-8698-4782-92BA-BFE9D6713E28}"/>
    <cellStyle name="Normal 3" xfId="3" xr:uid="{52236F20-2D50-4DDC-B08D-CD0B4338AF23}"/>
    <cellStyle name="Normal 4" xfId="13" xr:uid="{85D74F4D-B00D-4D30-BF1E-948D0318F592}"/>
    <cellStyle name="Note 2" xfId="12" xr:uid="{4EAFCA18-81F3-4B2F-A23A-9E64C134E962}"/>
  </cellStyles>
  <dxfs count="15">
    <dxf>
      <fill>
        <patternFill>
          <bgColor rgb="FFEFA3A3"/>
        </patternFill>
      </fill>
    </dxf>
    <dxf>
      <fill>
        <patternFill>
          <bgColor rgb="FFEFA3A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HEA Grapalat"/>
        <family val="3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470</xdr:row>
      <xdr:rowOff>0</xdr:rowOff>
    </xdr:from>
    <xdr:ext cx="285750" cy="16222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316B30D-00DF-4120-879E-870D042E884A}"/>
            </a:ext>
          </a:extLst>
        </xdr:cNvPr>
        <xdr:cNvSpPr txBox="1"/>
      </xdr:nvSpPr>
      <xdr:spPr>
        <a:xfrm>
          <a:off x="9194801" y="72917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470</xdr:row>
      <xdr:rowOff>0</xdr:rowOff>
    </xdr:from>
    <xdr:ext cx="285750" cy="16536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EACB6EE-AF4A-4626-93F6-A6981BED89BA}"/>
            </a:ext>
          </a:extLst>
        </xdr:cNvPr>
        <xdr:cNvSpPr txBox="1"/>
      </xdr:nvSpPr>
      <xdr:spPr>
        <a:xfrm>
          <a:off x="9194801" y="729170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470</xdr:row>
      <xdr:rowOff>0</xdr:rowOff>
    </xdr:from>
    <xdr:ext cx="285750" cy="16222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7009CC1-0ED2-42B1-8772-CCCB00703DBE}"/>
            </a:ext>
          </a:extLst>
        </xdr:cNvPr>
        <xdr:cNvSpPr txBox="1"/>
      </xdr:nvSpPr>
      <xdr:spPr>
        <a:xfrm>
          <a:off x="9194801" y="71532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243</xdr:row>
      <xdr:rowOff>0</xdr:rowOff>
    </xdr:from>
    <xdr:ext cx="285750" cy="162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DBA987A-7E1E-47AC-8C71-4163BCC35CD2}"/>
            </a:ext>
          </a:extLst>
        </xdr:cNvPr>
        <xdr:cNvSpPr txBox="1"/>
      </xdr:nvSpPr>
      <xdr:spPr>
        <a:xfrm>
          <a:off x="16490951" y="175006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243</xdr:row>
      <xdr:rowOff>0</xdr:rowOff>
    </xdr:from>
    <xdr:ext cx="285750" cy="16536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A9D5A8C-38DD-48C1-AAEB-760BEC73B01E}"/>
            </a:ext>
          </a:extLst>
        </xdr:cNvPr>
        <xdr:cNvSpPr txBox="1"/>
      </xdr:nvSpPr>
      <xdr:spPr>
        <a:xfrm>
          <a:off x="16490951" y="175006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243</xdr:row>
      <xdr:rowOff>0</xdr:rowOff>
    </xdr:from>
    <xdr:ext cx="285750" cy="162224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6D6090E-FFD3-443E-8329-D9D186BE7676}"/>
            </a:ext>
          </a:extLst>
        </xdr:cNvPr>
        <xdr:cNvSpPr txBox="1"/>
      </xdr:nvSpPr>
      <xdr:spPr>
        <a:xfrm>
          <a:off x="16490951" y="175006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578</xdr:row>
      <xdr:rowOff>0</xdr:rowOff>
    </xdr:from>
    <xdr:ext cx="285750" cy="162224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F640500-AFF8-4A06-9CFF-BF265DBC24BF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578</xdr:row>
      <xdr:rowOff>0</xdr:rowOff>
    </xdr:from>
    <xdr:ext cx="285750" cy="16536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3B1D71F-7177-430B-A757-57BB734FB653}"/>
            </a:ext>
          </a:extLst>
        </xdr:cNvPr>
        <xdr:cNvSpPr txBox="1"/>
      </xdr:nvSpPr>
      <xdr:spPr>
        <a:xfrm>
          <a:off x="6758576" y="2165959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578</xdr:row>
      <xdr:rowOff>0</xdr:rowOff>
    </xdr:from>
    <xdr:ext cx="285750" cy="162224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9441F93-0C92-405F-8BF5-742F1B3EBE6A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341</xdr:row>
      <xdr:rowOff>0</xdr:rowOff>
    </xdr:from>
    <xdr:ext cx="285750" cy="162224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B8D3D55-43EA-4C52-93D7-C150B78C1AED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341</xdr:row>
      <xdr:rowOff>0</xdr:rowOff>
    </xdr:from>
    <xdr:ext cx="285750" cy="16536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C70F649-9B50-48F8-9C72-351D62610417}"/>
            </a:ext>
          </a:extLst>
        </xdr:cNvPr>
        <xdr:cNvSpPr txBox="1"/>
      </xdr:nvSpPr>
      <xdr:spPr>
        <a:xfrm>
          <a:off x="6758576" y="2165959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341</xdr:row>
      <xdr:rowOff>0</xdr:rowOff>
    </xdr:from>
    <xdr:ext cx="285750" cy="162224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36FE516-4128-48BF-BA09-AFDE0537F961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578</xdr:row>
      <xdr:rowOff>0</xdr:rowOff>
    </xdr:from>
    <xdr:ext cx="285750" cy="162224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829277E-F9EC-4010-8898-B8C2E5826A23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578</xdr:row>
      <xdr:rowOff>0</xdr:rowOff>
    </xdr:from>
    <xdr:ext cx="285750" cy="16536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7606C1A-8113-4589-B1C2-683E0A31FF5E}"/>
            </a:ext>
          </a:extLst>
        </xdr:cNvPr>
        <xdr:cNvSpPr txBox="1"/>
      </xdr:nvSpPr>
      <xdr:spPr>
        <a:xfrm>
          <a:off x="6758576" y="2165959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578</xdr:row>
      <xdr:rowOff>0</xdr:rowOff>
    </xdr:from>
    <xdr:ext cx="285750" cy="162224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101121F-EC5C-4AEC-BAF3-50D60E312ADC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341</xdr:row>
      <xdr:rowOff>0</xdr:rowOff>
    </xdr:from>
    <xdr:ext cx="285750" cy="162224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720488F-C26E-4742-A1F7-6F1A8BFEDD6F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341</xdr:row>
      <xdr:rowOff>0</xdr:rowOff>
    </xdr:from>
    <xdr:ext cx="285750" cy="16536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9E1D5E6-B503-4C7D-AA02-D36E38DF1B85}"/>
            </a:ext>
          </a:extLst>
        </xdr:cNvPr>
        <xdr:cNvSpPr txBox="1"/>
      </xdr:nvSpPr>
      <xdr:spPr>
        <a:xfrm>
          <a:off x="6758576" y="2165959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341</xdr:row>
      <xdr:rowOff>0</xdr:rowOff>
    </xdr:from>
    <xdr:ext cx="285750" cy="162224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C5E945C2-47F1-4307-88CA-884F1B441315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680</xdr:row>
      <xdr:rowOff>0</xdr:rowOff>
    </xdr:from>
    <xdr:ext cx="285750" cy="162224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CE20922-E98A-4DE8-B731-116A0744D45A}"/>
            </a:ext>
          </a:extLst>
        </xdr:cNvPr>
        <xdr:cNvSpPr txBox="1"/>
      </xdr:nvSpPr>
      <xdr:spPr>
        <a:xfrm>
          <a:off x="4918815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680</xdr:row>
      <xdr:rowOff>0</xdr:rowOff>
    </xdr:from>
    <xdr:ext cx="285750" cy="16536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DA0F9CA-D9A5-4377-A379-46A31DCBEA40}"/>
            </a:ext>
          </a:extLst>
        </xdr:cNvPr>
        <xdr:cNvSpPr txBox="1"/>
      </xdr:nvSpPr>
      <xdr:spPr>
        <a:xfrm>
          <a:off x="4918815" y="2165959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680</xdr:row>
      <xdr:rowOff>0</xdr:rowOff>
    </xdr:from>
    <xdr:ext cx="285750" cy="162224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2109DC0-E965-4863-A60F-9EBE0E7A5EA7}"/>
            </a:ext>
          </a:extLst>
        </xdr:cNvPr>
        <xdr:cNvSpPr txBox="1"/>
      </xdr:nvSpPr>
      <xdr:spPr>
        <a:xfrm>
          <a:off x="4918815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436</xdr:row>
      <xdr:rowOff>0</xdr:rowOff>
    </xdr:from>
    <xdr:ext cx="285750" cy="162224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BF37F9A-04FA-4268-BA65-CBCE7CD27A7A}"/>
            </a:ext>
          </a:extLst>
        </xdr:cNvPr>
        <xdr:cNvSpPr txBox="1"/>
      </xdr:nvSpPr>
      <xdr:spPr>
        <a:xfrm>
          <a:off x="4918815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436</xdr:row>
      <xdr:rowOff>0</xdr:rowOff>
    </xdr:from>
    <xdr:ext cx="285750" cy="16536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465D85E-27E9-441B-83E0-676B9529F438}"/>
            </a:ext>
          </a:extLst>
        </xdr:cNvPr>
        <xdr:cNvSpPr txBox="1"/>
      </xdr:nvSpPr>
      <xdr:spPr>
        <a:xfrm>
          <a:off x="4918815" y="2165959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436</xdr:row>
      <xdr:rowOff>0</xdr:rowOff>
    </xdr:from>
    <xdr:ext cx="285750" cy="162224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3E51D55-3692-4BDA-8976-80291469FC4C}"/>
            </a:ext>
          </a:extLst>
        </xdr:cNvPr>
        <xdr:cNvSpPr txBox="1"/>
      </xdr:nvSpPr>
      <xdr:spPr>
        <a:xfrm>
          <a:off x="4918815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751</xdr:row>
      <xdr:rowOff>0</xdr:rowOff>
    </xdr:from>
    <xdr:ext cx="285750" cy="162224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AD1A450-2F40-496B-8F36-243EBE02EA1D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751</xdr:row>
      <xdr:rowOff>0</xdr:rowOff>
    </xdr:from>
    <xdr:ext cx="285750" cy="16536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C9D0680-3185-43B3-B55D-FC1CEBC000CB}"/>
            </a:ext>
          </a:extLst>
        </xdr:cNvPr>
        <xdr:cNvSpPr txBox="1"/>
      </xdr:nvSpPr>
      <xdr:spPr>
        <a:xfrm>
          <a:off x="6758576" y="2165959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751</xdr:row>
      <xdr:rowOff>0</xdr:rowOff>
    </xdr:from>
    <xdr:ext cx="285750" cy="162224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AEF94B9-A9D3-4098-856C-67D9C30ECD5F}"/>
            </a:ext>
          </a:extLst>
        </xdr:cNvPr>
        <xdr:cNvSpPr txBox="1"/>
      </xdr:nvSpPr>
      <xdr:spPr>
        <a:xfrm>
          <a:off x="6758576" y="2165959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471</xdr:row>
      <xdr:rowOff>0</xdr:rowOff>
    </xdr:from>
    <xdr:ext cx="285750" cy="162224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0DD6FFE-AD37-403D-AE74-D6FBEEBD20A7}"/>
            </a:ext>
          </a:extLst>
        </xdr:cNvPr>
        <xdr:cNvSpPr txBox="1"/>
      </xdr:nvSpPr>
      <xdr:spPr>
        <a:xfrm>
          <a:off x="6758576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471</xdr:row>
      <xdr:rowOff>0</xdr:rowOff>
    </xdr:from>
    <xdr:ext cx="285750" cy="16536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9AB67D0-B6A2-4DE6-9C9A-D580E7792429}"/>
            </a:ext>
          </a:extLst>
        </xdr:cNvPr>
        <xdr:cNvSpPr txBox="1"/>
      </xdr:nvSpPr>
      <xdr:spPr>
        <a:xfrm>
          <a:off x="6758576" y="27270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471</xdr:row>
      <xdr:rowOff>0</xdr:rowOff>
    </xdr:from>
    <xdr:ext cx="285750" cy="162224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2907100-3554-49E6-9379-36709D20D573}"/>
            </a:ext>
          </a:extLst>
        </xdr:cNvPr>
        <xdr:cNvSpPr txBox="1"/>
      </xdr:nvSpPr>
      <xdr:spPr>
        <a:xfrm>
          <a:off x="6758576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579</xdr:row>
      <xdr:rowOff>0</xdr:rowOff>
    </xdr:from>
    <xdr:ext cx="285750" cy="162224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0759725-ABFC-4335-AD31-11FC00BFC68C}"/>
            </a:ext>
          </a:extLst>
        </xdr:cNvPr>
        <xdr:cNvSpPr txBox="1"/>
      </xdr:nvSpPr>
      <xdr:spPr>
        <a:xfrm>
          <a:off x="4918815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579</xdr:row>
      <xdr:rowOff>0</xdr:rowOff>
    </xdr:from>
    <xdr:ext cx="285750" cy="16536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25A059E-8BAD-4FC6-B749-6BA85D6D1709}"/>
            </a:ext>
          </a:extLst>
        </xdr:cNvPr>
        <xdr:cNvSpPr txBox="1"/>
      </xdr:nvSpPr>
      <xdr:spPr>
        <a:xfrm>
          <a:off x="4918815" y="27270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579</xdr:row>
      <xdr:rowOff>0</xdr:rowOff>
    </xdr:from>
    <xdr:ext cx="285750" cy="162224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615D9C93-6177-4C29-80F5-8BE29946362D}"/>
            </a:ext>
          </a:extLst>
        </xdr:cNvPr>
        <xdr:cNvSpPr txBox="1"/>
      </xdr:nvSpPr>
      <xdr:spPr>
        <a:xfrm>
          <a:off x="4918815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342</xdr:row>
      <xdr:rowOff>0</xdr:rowOff>
    </xdr:from>
    <xdr:ext cx="285750" cy="162224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E82EB1E-96FF-4692-A600-5C6016300C05}"/>
            </a:ext>
          </a:extLst>
        </xdr:cNvPr>
        <xdr:cNvSpPr txBox="1"/>
      </xdr:nvSpPr>
      <xdr:spPr>
        <a:xfrm>
          <a:off x="4918815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342</xdr:row>
      <xdr:rowOff>0</xdr:rowOff>
    </xdr:from>
    <xdr:ext cx="285750" cy="16536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386CD49-523A-48DD-A280-FCB0164D6953}"/>
            </a:ext>
          </a:extLst>
        </xdr:cNvPr>
        <xdr:cNvSpPr txBox="1"/>
      </xdr:nvSpPr>
      <xdr:spPr>
        <a:xfrm>
          <a:off x="4918815" y="27270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342</xdr:row>
      <xdr:rowOff>0</xdr:rowOff>
    </xdr:from>
    <xdr:ext cx="285750" cy="162224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FC78F07-1817-43DA-89EB-3555C64FE8ED}"/>
            </a:ext>
          </a:extLst>
        </xdr:cNvPr>
        <xdr:cNvSpPr txBox="1"/>
      </xdr:nvSpPr>
      <xdr:spPr>
        <a:xfrm>
          <a:off x="4918815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579</xdr:row>
      <xdr:rowOff>0</xdr:rowOff>
    </xdr:from>
    <xdr:ext cx="285750" cy="162224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36BC770-54DC-46BE-86C3-25C4C8386033}"/>
            </a:ext>
          </a:extLst>
        </xdr:cNvPr>
        <xdr:cNvSpPr txBox="1"/>
      </xdr:nvSpPr>
      <xdr:spPr>
        <a:xfrm>
          <a:off x="6758576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579</xdr:row>
      <xdr:rowOff>0</xdr:rowOff>
    </xdr:from>
    <xdr:ext cx="285750" cy="16536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D8D8FCC-2019-493A-A6BC-7E98EAD37541}"/>
            </a:ext>
          </a:extLst>
        </xdr:cNvPr>
        <xdr:cNvSpPr txBox="1"/>
      </xdr:nvSpPr>
      <xdr:spPr>
        <a:xfrm>
          <a:off x="6758576" y="27270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579</xdr:row>
      <xdr:rowOff>0</xdr:rowOff>
    </xdr:from>
    <xdr:ext cx="285750" cy="162224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B2136D0-2179-49CC-A807-865F0250794D}"/>
            </a:ext>
          </a:extLst>
        </xdr:cNvPr>
        <xdr:cNvSpPr txBox="1"/>
      </xdr:nvSpPr>
      <xdr:spPr>
        <a:xfrm>
          <a:off x="6758576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342</xdr:row>
      <xdr:rowOff>0</xdr:rowOff>
    </xdr:from>
    <xdr:ext cx="285750" cy="162224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B5C512B-8F3C-4425-94B7-9B0B968F4037}"/>
            </a:ext>
          </a:extLst>
        </xdr:cNvPr>
        <xdr:cNvSpPr txBox="1"/>
      </xdr:nvSpPr>
      <xdr:spPr>
        <a:xfrm>
          <a:off x="6758576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342</xdr:row>
      <xdr:rowOff>0</xdr:rowOff>
    </xdr:from>
    <xdr:ext cx="285750" cy="16536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A3E7985-49B5-4196-8230-D6453979CA9C}"/>
            </a:ext>
          </a:extLst>
        </xdr:cNvPr>
        <xdr:cNvSpPr txBox="1"/>
      </xdr:nvSpPr>
      <xdr:spPr>
        <a:xfrm>
          <a:off x="6758576" y="27270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342</xdr:row>
      <xdr:rowOff>0</xdr:rowOff>
    </xdr:from>
    <xdr:ext cx="285750" cy="162224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0067980-E36E-4F31-B284-517E058A960E}"/>
            </a:ext>
          </a:extLst>
        </xdr:cNvPr>
        <xdr:cNvSpPr txBox="1"/>
      </xdr:nvSpPr>
      <xdr:spPr>
        <a:xfrm>
          <a:off x="6758576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681</xdr:row>
      <xdr:rowOff>0</xdr:rowOff>
    </xdr:from>
    <xdr:ext cx="285750" cy="162224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271DD1D-2405-47B8-BBB0-53242F698903}"/>
            </a:ext>
          </a:extLst>
        </xdr:cNvPr>
        <xdr:cNvSpPr txBox="1"/>
      </xdr:nvSpPr>
      <xdr:spPr>
        <a:xfrm>
          <a:off x="4918815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681</xdr:row>
      <xdr:rowOff>0</xdr:rowOff>
    </xdr:from>
    <xdr:ext cx="285750" cy="165365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E032926-534A-49DB-A911-661AF15E07DB}"/>
            </a:ext>
          </a:extLst>
        </xdr:cNvPr>
        <xdr:cNvSpPr txBox="1"/>
      </xdr:nvSpPr>
      <xdr:spPr>
        <a:xfrm>
          <a:off x="4918815" y="27270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437</xdr:row>
      <xdr:rowOff>0</xdr:rowOff>
    </xdr:from>
    <xdr:ext cx="285750" cy="162224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F875478D-04AB-4AC7-8C62-295516A8D449}"/>
            </a:ext>
          </a:extLst>
        </xdr:cNvPr>
        <xdr:cNvSpPr txBox="1"/>
      </xdr:nvSpPr>
      <xdr:spPr>
        <a:xfrm>
          <a:off x="4918815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437</xdr:row>
      <xdr:rowOff>0</xdr:rowOff>
    </xdr:from>
    <xdr:ext cx="285750" cy="165365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BCD1B71-6399-4EF2-A561-FD2E837251CE}"/>
            </a:ext>
          </a:extLst>
        </xdr:cNvPr>
        <xdr:cNvSpPr txBox="1"/>
      </xdr:nvSpPr>
      <xdr:spPr>
        <a:xfrm>
          <a:off x="4918815" y="27270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437</xdr:row>
      <xdr:rowOff>0</xdr:rowOff>
    </xdr:from>
    <xdr:ext cx="285750" cy="162224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4AA0095B-34ED-4DBE-9FC2-1AFFF983ACAF}"/>
            </a:ext>
          </a:extLst>
        </xdr:cNvPr>
        <xdr:cNvSpPr txBox="1"/>
      </xdr:nvSpPr>
      <xdr:spPr>
        <a:xfrm>
          <a:off x="4918815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752</xdr:row>
      <xdr:rowOff>0</xdr:rowOff>
    </xdr:from>
    <xdr:ext cx="285750" cy="162224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8A410B9-E381-4424-B74D-1745069D8247}"/>
            </a:ext>
          </a:extLst>
        </xdr:cNvPr>
        <xdr:cNvSpPr txBox="1"/>
      </xdr:nvSpPr>
      <xdr:spPr>
        <a:xfrm>
          <a:off x="6758576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752</xdr:row>
      <xdr:rowOff>0</xdr:rowOff>
    </xdr:from>
    <xdr:ext cx="285750" cy="165365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9C6FCD7B-5ED4-4751-ABB2-DA8A07B41037}"/>
            </a:ext>
          </a:extLst>
        </xdr:cNvPr>
        <xdr:cNvSpPr txBox="1"/>
      </xdr:nvSpPr>
      <xdr:spPr>
        <a:xfrm>
          <a:off x="6758576" y="27270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752</xdr:row>
      <xdr:rowOff>0</xdr:rowOff>
    </xdr:from>
    <xdr:ext cx="285750" cy="162224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4BC8FBE-8D2F-4DEB-85FD-A68A6C1AFEC3}"/>
            </a:ext>
          </a:extLst>
        </xdr:cNvPr>
        <xdr:cNvSpPr txBox="1"/>
      </xdr:nvSpPr>
      <xdr:spPr>
        <a:xfrm>
          <a:off x="6758576" y="27270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853</xdr:row>
      <xdr:rowOff>47624</xdr:rowOff>
    </xdr:from>
    <xdr:ext cx="285750" cy="162224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C7DE794B-C27E-4808-AC42-0F44C6DA2E56}"/>
            </a:ext>
          </a:extLst>
        </xdr:cNvPr>
        <xdr:cNvSpPr txBox="1"/>
      </xdr:nvSpPr>
      <xdr:spPr>
        <a:xfrm>
          <a:off x="8296276" y="65436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852</xdr:row>
      <xdr:rowOff>47624</xdr:rowOff>
    </xdr:from>
    <xdr:ext cx="285750" cy="162224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824D30D-54AA-4E5C-87E1-2A42F8FA0A08}"/>
            </a:ext>
          </a:extLst>
        </xdr:cNvPr>
        <xdr:cNvSpPr txBox="1"/>
      </xdr:nvSpPr>
      <xdr:spPr>
        <a:xfrm>
          <a:off x="8296276" y="51720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853</xdr:row>
      <xdr:rowOff>47624</xdr:rowOff>
    </xdr:from>
    <xdr:ext cx="285750" cy="162224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39984A9-C12A-4164-B406-98944AE83233}"/>
            </a:ext>
          </a:extLst>
        </xdr:cNvPr>
        <xdr:cNvSpPr txBox="1"/>
      </xdr:nvSpPr>
      <xdr:spPr>
        <a:xfrm>
          <a:off x="8296276" y="65436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852</xdr:row>
      <xdr:rowOff>47624</xdr:rowOff>
    </xdr:from>
    <xdr:ext cx="285750" cy="162224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E947D05F-F523-4A88-92D1-5BF142A1A766}"/>
            </a:ext>
          </a:extLst>
        </xdr:cNvPr>
        <xdr:cNvSpPr txBox="1"/>
      </xdr:nvSpPr>
      <xdr:spPr>
        <a:xfrm>
          <a:off x="8296276" y="51720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852</xdr:row>
      <xdr:rowOff>47624</xdr:rowOff>
    </xdr:from>
    <xdr:ext cx="285750" cy="162224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52C5A46-D84E-4C1F-95B1-87AC679EEFEF}"/>
            </a:ext>
          </a:extLst>
        </xdr:cNvPr>
        <xdr:cNvSpPr txBox="1"/>
      </xdr:nvSpPr>
      <xdr:spPr>
        <a:xfrm>
          <a:off x="8296276" y="51720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884</xdr:row>
      <xdr:rowOff>0</xdr:rowOff>
    </xdr:from>
    <xdr:ext cx="285750" cy="162224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29FAF16B-E8C9-429D-989B-233813EE2D0A}"/>
            </a:ext>
          </a:extLst>
        </xdr:cNvPr>
        <xdr:cNvSpPr txBox="1"/>
      </xdr:nvSpPr>
      <xdr:spPr>
        <a:xfrm>
          <a:off x="8296276" y="51244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884</xdr:row>
      <xdr:rowOff>0</xdr:rowOff>
    </xdr:from>
    <xdr:ext cx="285750" cy="162224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6D86FE0-4078-4E65-9656-4A4EEAD73982}"/>
            </a:ext>
          </a:extLst>
        </xdr:cNvPr>
        <xdr:cNvSpPr txBox="1"/>
      </xdr:nvSpPr>
      <xdr:spPr>
        <a:xfrm>
          <a:off x="8296276" y="51244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606</xdr:row>
      <xdr:rowOff>0</xdr:rowOff>
    </xdr:from>
    <xdr:ext cx="285750" cy="162224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EA50297-0A92-424D-9391-7A970B27852E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606</xdr:row>
      <xdr:rowOff>0</xdr:rowOff>
    </xdr:from>
    <xdr:ext cx="285750" cy="16536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9CB9E50-F5B9-42FC-B75B-5A35C35199CF}"/>
            </a:ext>
          </a:extLst>
        </xdr:cNvPr>
        <xdr:cNvSpPr txBox="1"/>
      </xdr:nvSpPr>
      <xdr:spPr>
        <a:xfrm>
          <a:off x="6901544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606</xdr:row>
      <xdr:rowOff>0</xdr:rowOff>
    </xdr:from>
    <xdr:ext cx="285750" cy="16222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692C4EA-A1D8-4668-956F-303DC1375C14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369</xdr:row>
      <xdr:rowOff>0</xdr:rowOff>
    </xdr:from>
    <xdr:ext cx="285750" cy="162224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85BE205-538F-4508-8409-5BF70F45F37E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369</xdr:row>
      <xdr:rowOff>0</xdr:rowOff>
    </xdr:from>
    <xdr:ext cx="285750" cy="16536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089BC94-2922-4EB5-BA4D-90FAB53EA447}"/>
            </a:ext>
          </a:extLst>
        </xdr:cNvPr>
        <xdr:cNvSpPr txBox="1"/>
      </xdr:nvSpPr>
      <xdr:spPr>
        <a:xfrm>
          <a:off x="6901544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369</xdr:row>
      <xdr:rowOff>0</xdr:rowOff>
    </xdr:from>
    <xdr:ext cx="285750" cy="162224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60D16AC-B10B-4FBD-BD69-AB758869DD1E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708</xdr:row>
      <xdr:rowOff>0</xdr:rowOff>
    </xdr:from>
    <xdr:ext cx="285750" cy="162224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D748841-DB42-44D9-9FFB-EDD0E482B476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708</xdr:row>
      <xdr:rowOff>0</xdr:rowOff>
    </xdr:from>
    <xdr:ext cx="285750" cy="165365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A5644A8-D834-47C0-B035-8F6CA6DC19D1}"/>
            </a:ext>
          </a:extLst>
        </xdr:cNvPr>
        <xdr:cNvSpPr txBox="1"/>
      </xdr:nvSpPr>
      <xdr:spPr>
        <a:xfrm>
          <a:off x="5064580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708</xdr:row>
      <xdr:rowOff>0</xdr:rowOff>
    </xdr:from>
    <xdr:ext cx="285750" cy="162224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EFB3FA4-383C-4A3A-8667-1D6D99B8FEEA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464</xdr:row>
      <xdr:rowOff>0</xdr:rowOff>
    </xdr:from>
    <xdr:ext cx="285750" cy="162224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0E2050B-8909-474C-A2E4-8B37045D45C8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464</xdr:row>
      <xdr:rowOff>0</xdr:rowOff>
    </xdr:from>
    <xdr:ext cx="285750" cy="165365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BF6FF31-91E6-46C8-AF9B-50870A7E5010}"/>
            </a:ext>
          </a:extLst>
        </xdr:cNvPr>
        <xdr:cNvSpPr txBox="1"/>
      </xdr:nvSpPr>
      <xdr:spPr>
        <a:xfrm>
          <a:off x="5064580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464</xdr:row>
      <xdr:rowOff>0</xdr:rowOff>
    </xdr:from>
    <xdr:ext cx="285750" cy="162224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576CC0C-126F-4076-8B7D-B2B70FF14786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708</xdr:row>
      <xdr:rowOff>0</xdr:rowOff>
    </xdr:from>
    <xdr:ext cx="285750" cy="162224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1E9F8A70-EA78-4F63-AEC3-3DF88CF3BC30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708</xdr:row>
      <xdr:rowOff>0</xdr:rowOff>
    </xdr:from>
    <xdr:ext cx="285750" cy="165365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DC85A9EB-A12E-42D9-B179-E7FFB9AE8303}"/>
            </a:ext>
          </a:extLst>
        </xdr:cNvPr>
        <xdr:cNvSpPr txBox="1"/>
      </xdr:nvSpPr>
      <xdr:spPr>
        <a:xfrm>
          <a:off x="6901544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708</xdr:row>
      <xdr:rowOff>0</xdr:rowOff>
    </xdr:from>
    <xdr:ext cx="285750" cy="162224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ADD2F4D-A43A-4235-B0BC-08307C2B1260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464</xdr:row>
      <xdr:rowOff>0</xdr:rowOff>
    </xdr:from>
    <xdr:ext cx="285750" cy="162224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7C71FF5-8638-4A19-846A-D6F22EDF3371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464</xdr:row>
      <xdr:rowOff>0</xdr:rowOff>
    </xdr:from>
    <xdr:ext cx="285750" cy="165365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5A9FAE0-B695-4E83-827D-E14350EEBEFF}"/>
            </a:ext>
          </a:extLst>
        </xdr:cNvPr>
        <xdr:cNvSpPr txBox="1"/>
      </xdr:nvSpPr>
      <xdr:spPr>
        <a:xfrm>
          <a:off x="6901544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464</xdr:row>
      <xdr:rowOff>0</xdr:rowOff>
    </xdr:from>
    <xdr:ext cx="285750" cy="162224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6AB572F3-CEE1-4539-9212-251DAAA5F030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805</xdr:row>
      <xdr:rowOff>0</xdr:rowOff>
    </xdr:from>
    <xdr:ext cx="285750" cy="162224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17224F07-FBFC-4FE2-9C75-EB87AF2959BD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805</xdr:row>
      <xdr:rowOff>0</xdr:rowOff>
    </xdr:from>
    <xdr:ext cx="285750" cy="165365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AD0D6F6-1275-499E-AE80-DCB1D2F134C1}"/>
            </a:ext>
          </a:extLst>
        </xdr:cNvPr>
        <xdr:cNvSpPr txBox="1"/>
      </xdr:nvSpPr>
      <xdr:spPr>
        <a:xfrm>
          <a:off x="5064580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805</xdr:row>
      <xdr:rowOff>0</xdr:rowOff>
    </xdr:from>
    <xdr:ext cx="285750" cy="162224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56EAA66E-1029-4CEF-A528-0CDDA1FFBE7D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572</xdr:row>
      <xdr:rowOff>0</xdr:rowOff>
    </xdr:from>
    <xdr:ext cx="285750" cy="162224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93E28780-1442-45B5-81DC-877CA8E32B40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572</xdr:row>
      <xdr:rowOff>0</xdr:rowOff>
    </xdr:from>
    <xdr:ext cx="285750" cy="165365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A9F91B7-B009-46F8-A1BF-E891117D6BD1}"/>
            </a:ext>
          </a:extLst>
        </xdr:cNvPr>
        <xdr:cNvSpPr txBox="1"/>
      </xdr:nvSpPr>
      <xdr:spPr>
        <a:xfrm>
          <a:off x="5064580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572</xdr:row>
      <xdr:rowOff>0</xdr:rowOff>
    </xdr:from>
    <xdr:ext cx="285750" cy="162224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B1960F2-8A24-464D-BB6B-1C5834391F0D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878</xdr:row>
      <xdr:rowOff>0</xdr:rowOff>
    </xdr:from>
    <xdr:ext cx="285750" cy="162224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EC500694-7694-485E-87E6-2EBCD0247F4A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878</xdr:row>
      <xdr:rowOff>0</xdr:rowOff>
    </xdr:from>
    <xdr:ext cx="285750" cy="165365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51D6220-17FF-4FDA-B8B3-73D0454CA923}"/>
            </a:ext>
          </a:extLst>
        </xdr:cNvPr>
        <xdr:cNvSpPr txBox="1"/>
      </xdr:nvSpPr>
      <xdr:spPr>
        <a:xfrm>
          <a:off x="6901544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878</xdr:row>
      <xdr:rowOff>0</xdr:rowOff>
    </xdr:from>
    <xdr:ext cx="285750" cy="162224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E06773C1-5832-4B77-857B-BFFAC73EE8C8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607</xdr:row>
      <xdr:rowOff>0</xdr:rowOff>
    </xdr:from>
    <xdr:ext cx="285750" cy="162224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95B9D595-2471-4182-874F-DE9F3F7713CA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607</xdr:row>
      <xdr:rowOff>0</xdr:rowOff>
    </xdr:from>
    <xdr:ext cx="285750" cy="165365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FCE500EB-D163-46C8-8414-328D739167D9}"/>
            </a:ext>
          </a:extLst>
        </xdr:cNvPr>
        <xdr:cNvSpPr txBox="1"/>
      </xdr:nvSpPr>
      <xdr:spPr>
        <a:xfrm>
          <a:off x="6901544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607</xdr:row>
      <xdr:rowOff>0</xdr:rowOff>
    </xdr:from>
    <xdr:ext cx="285750" cy="162224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BDB5024-1E6A-4A6E-933C-D9385AEA329B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709</xdr:row>
      <xdr:rowOff>0</xdr:rowOff>
    </xdr:from>
    <xdr:ext cx="285750" cy="162224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4BAA24F-9E79-411C-83FA-9909C52AC411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709</xdr:row>
      <xdr:rowOff>0</xdr:rowOff>
    </xdr:from>
    <xdr:ext cx="285750" cy="165365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4E0F40F-87BA-4742-AF1B-BC3074F36374}"/>
            </a:ext>
          </a:extLst>
        </xdr:cNvPr>
        <xdr:cNvSpPr txBox="1"/>
      </xdr:nvSpPr>
      <xdr:spPr>
        <a:xfrm>
          <a:off x="5064580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709</xdr:row>
      <xdr:rowOff>0</xdr:rowOff>
    </xdr:from>
    <xdr:ext cx="285750" cy="162224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6461A68-158A-4217-9B57-45C266231C54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465</xdr:row>
      <xdr:rowOff>0</xdr:rowOff>
    </xdr:from>
    <xdr:ext cx="285750" cy="162224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09B0909-B1F9-4996-B1A2-A5A24669A0C1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465</xdr:row>
      <xdr:rowOff>0</xdr:rowOff>
    </xdr:from>
    <xdr:ext cx="285750" cy="165365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5AAA1AC-4C8C-4B26-B1F9-B686E2141346}"/>
            </a:ext>
          </a:extLst>
        </xdr:cNvPr>
        <xdr:cNvSpPr txBox="1"/>
      </xdr:nvSpPr>
      <xdr:spPr>
        <a:xfrm>
          <a:off x="5064580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465</xdr:row>
      <xdr:rowOff>0</xdr:rowOff>
    </xdr:from>
    <xdr:ext cx="285750" cy="162224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77502A-DB71-45CC-B438-4AE24B9E839D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709</xdr:row>
      <xdr:rowOff>0</xdr:rowOff>
    </xdr:from>
    <xdr:ext cx="285750" cy="162224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4AC6BE3-8574-4CC1-8755-A9AEFD3A4FC8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709</xdr:row>
      <xdr:rowOff>0</xdr:rowOff>
    </xdr:from>
    <xdr:ext cx="285750" cy="165365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4F5416F8-2445-46C9-B739-D1AB5C5BE101}"/>
            </a:ext>
          </a:extLst>
        </xdr:cNvPr>
        <xdr:cNvSpPr txBox="1"/>
      </xdr:nvSpPr>
      <xdr:spPr>
        <a:xfrm>
          <a:off x="6901544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709</xdr:row>
      <xdr:rowOff>0</xdr:rowOff>
    </xdr:from>
    <xdr:ext cx="285750" cy="162224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DEBDBB3-C079-43DD-8849-09D3D15BBD29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465</xdr:row>
      <xdr:rowOff>0</xdr:rowOff>
    </xdr:from>
    <xdr:ext cx="285750" cy="162224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FB09409-8674-4B50-897A-3ABBA0128680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465</xdr:row>
      <xdr:rowOff>0</xdr:rowOff>
    </xdr:from>
    <xdr:ext cx="285750" cy="165365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F94C4B4-158C-4887-BEE0-1F5715EBA88C}"/>
            </a:ext>
          </a:extLst>
        </xdr:cNvPr>
        <xdr:cNvSpPr txBox="1"/>
      </xdr:nvSpPr>
      <xdr:spPr>
        <a:xfrm>
          <a:off x="6901544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806</xdr:row>
      <xdr:rowOff>0</xdr:rowOff>
    </xdr:from>
    <xdr:ext cx="285750" cy="162224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09C9F30-1E1E-4E4F-A6C4-CC9E01685999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806</xdr:row>
      <xdr:rowOff>0</xdr:rowOff>
    </xdr:from>
    <xdr:ext cx="285750" cy="165365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8490ED23-18AE-4C4D-AEFE-182CB8F695FC}"/>
            </a:ext>
          </a:extLst>
        </xdr:cNvPr>
        <xdr:cNvSpPr txBox="1"/>
      </xdr:nvSpPr>
      <xdr:spPr>
        <a:xfrm>
          <a:off x="5064580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806</xdr:row>
      <xdr:rowOff>0</xdr:rowOff>
    </xdr:from>
    <xdr:ext cx="285750" cy="162224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6EA81DF-0A8B-46C3-B91B-4AF83F6E8A42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573</xdr:row>
      <xdr:rowOff>0</xdr:rowOff>
    </xdr:from>
    <xdr:ext cx="285750" cy="162224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5F5CAA2-ABC7-4497-8A87-B597F410483E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573</xdr:row>
      <xdr:rowOff>0</xdr:rowOff>
    </xdr:from>
    <xdr:ext cx="285750" cy="165365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321E375-FC42-48C4-A1E9-CE1625C79573}"/>
            </a:ext>
          </a:extLst>
        </xdr:cNvPr>
        <xdr:cNvSpPr txBox="1"/>
      </xdr:nvSpPr>
      <xdr:spPr>
        <a:xfrm>
          <a:off x="5064580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573</xdr:row>
      <xdr:rowOff>0</xdr:rowOff>
    </xdr:from>
    <xdr:ext cx="285750" cy="162224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9062C51-6A9C-4065-8D45-9C87C62AD649}"/>
            </a:ext>
          </a:extLst>
        </xdr:cNvPr>
        <xdr:cNvSpPr txBox="1"/>
      </xdr:nvSpPr>
      <xdr:spPr>
        <a:xfrm>
          <a:off x="5064580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879</xdr:row>
      <xdr:rowOff>0</xdr:rowOff>
    </xdr:from>
    <xdr:ext cx="285750" cy="162224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3DC75796-EB6B-4343-8814-6DD208224872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879</xdr:row>
      <xdr:rowOff>0</xdr:rowOff>
    </xdr:from>
    <xdr:ext cx="285750" cy="165365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E2BD06C-C8CF-407D-AB6D-7AD7AF1B1D92}"/>
            </a:ext>
          </a:extLst>
        </xdr:cNvPr>
        <xdr:cNvSpPr txBox="1"/>
      </xdr:nvSpPr>
      <xdr:spPr>
        <a:xfrm>
          <a:off x="6901544" y="2735036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879</xdr:row>
      <xdr:rowOff>0</xdr:rowOff>
    </xdr:from>
    <xdr:ext cx="285750" cy="162224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AD0FCCC-BA54-4D1F-9266-84785EC969F0}"/>
            </a:ext>
          </a:extLst>
        </xdr:cNvPr>
        <xdr:cNvSpPr txBox="1"/>
      </xdr:nvSpPr>
      <xdr:spPr>
        <a:xfrm>
          <a:off x="6901544" y="27350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604</xdr:row>
      <xdr:rowOff>0</xdr:rowOff>
    </xdr:from>
    <xdr:ext cx="285750" cy="162224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1527B4BB-9C63-4681-8A93-0C13DC91D8D5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604</xdr:row>
      <xdr:rowOff>0</xdr:rowOff>
    </xdr:from>
    <xdr:ext cx="285750" cy="165365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E1C12F3-1E52-4054-A87F-E8460D193EBC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604</xdr:row>
      <xdr:rowOff>0</xdr:rowOff>
    </xdr:from>
    <xdr:ext cx="285750" cy="162224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B271B63E-B432-4F9A-9B23-9BCB72D9F583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367</xdr:row>
      <xdr:rowOff>0</xdr:rowOff>
    </xdr:from>
    <xdr:ext cx="285750" cy="162224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9016ADF9-EBC3-4297-A277-A98A6297C17F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367</xdr:row>
      <xdr:rowOff>0</xdr:rowOff>
    </xdr:from>
    <xdr:ext cx="285750" cy="165365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2621B60B-CF64-4516-9114-2200C09A0517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367</xdr:row>
      <xdr:rowOff>0</xdr:rowOff>
    </xdr:from>
    <xdr:ext cx="285750" cy="162224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DD4E96B-1538-4763-A515-3821497DAD35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706</xdr:row>
      <xdr:rowOff>0</xdr:rowOff>
    </xdr:from>
    <xdr:ext cx="285750" cy="162224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B75C9641-6E6C-4E85-8872-CA01DA123FBC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706</xdr:row>
      <xdr:rowOff>0</xdr:rowOff>
    </xdr:from>
    <xdr:ext cx="285750" cy="165365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6219326-BDEF-422C-938E-3AA6B1A98975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706</xdr:row>
      <xdr:rowOff>0</xdr:rowOff>
    </xdr:from>
    <xdr:ext cx="285750" cy="162224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55F7F14-72F2-4639-9D0D-BE6A78373D2C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462</xdr:row>
      <xdr:rowOff>0</xdr:rowOff>
    </xdr:from>
    <xdr:ext cx="285750" cy="162224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5EDDBDA-1ADC-441F-B745-A9EB8D91A397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462</xdr:row>
      <xdr:rowOff>0</xdr:rowOff>
    </xdr:from>
    <xdr:ext cx="285750" cy="165365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7D0406F6-A9BC-4539-844C-661D4A568D56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462</xdr:row>
      <xdr:rowOff>0</xdr:rowOff>
    </xdr:from>
    <xdr:ext cx="285750" cy="162224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5D04F44-D09D-4D22-B31A-48CA6E6612C0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605</xdr:row>
      <xdr:rowOff>0</xdr:rowOff>
    </xdr:from>
    <xdr:ext cx="285750" cy="162224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E03D4BBE-71E6-4511-965F-3D6D46658A98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605</xdr:row>
      <xdr:rowOff>0</xdr:rowOff>
    </xdr:from>
    <xdr:ext cx="285750" cy="165365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1ECF99C-51F7-4BED-B8A4-C16A2D3645E5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605</xdr:row>
      <xdr:rowOff>0</xdr:rowOff>
    </xdr:from>
    <xdr:ext cx="285750" cy="162224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52D071C-43E0-4A90-9DBA-76183D125B55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368</xdr:row>
      <xdr:rowOff>0</xdr:rowOff>
    </xdr:from>
    <xdr:ext cx="285750" cy="162224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96DE4CE-3CEC-4D7A-AB87-1E9039254ADB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368</xdr:row>
      <xdr:rowOff>0</xdr:rowOff>
    </xdr:from>
    <xdr:ext cx="285750" cy="165365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AC5A4B9-AB61-47E2-9D1D-7D9053209D3E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707</xdr:row>
      <xdr:rowOff>0</xdr:rowOff>
    </xdr:from>
    <xdr:ext cx="285750" cy="162224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D658AFF-6BB5-4B20-9844-C1537A16E37D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707</xdr:row>
      <xdr:rowOff>0</xdr:rowOff>
    </xdr:from>
    <xdr:ext cx="285750" cy="165365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913F1AFD-984A-4520-92B3-14D6264EAC27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707</xdr:row>
      <xdr:rowOff>0</xdr:rowOff>
    </xdr:from>
    <xdr:ext cx="285750" cy="162224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74DA7C47-2BFE-4BE9-8773-BCF159058A91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734</xdr:row>
      <xdr:rowOff>0</xdr:rowOff>
    </xdr:from>
    <xdr:ext cx="285750" cy="162224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FDB384E-EF9C-4485-BF55-53E6D1EF547E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734</xdr:row>
      <xdr:rowOff>0</xdr:rowOff>
    </xdr:from>
    <xdr:ext cx="285750" cy="165365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2407A27D-E7BD-4A2B-A7AF-CFA5D92EB7E2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734</xdr:row>
      <xdr:rowOff>0</xdr:rowOff>
    </xdr:from>
    <xdr:ext cx="285750" cy="162224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CF565352-BAFD-4C12-AA64-EB533F396197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499</xdr:row>
      <xdr:rowOff>0</xdr:rowOff>
    </xdr:from>
    <xdr:ext cx="285750" cy="162224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86F39411-F205-476B-BA8B-8FE20AAA3D69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499</xdr:row>
      <xdr:rowOff>0</xdr:rowOff>
    </xdr:from>
    <xdr:ext cx="285750" cy="165365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14A18736-FC41-40AC-B377-FBCBCB0226B1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499</xdr:row>
      <xdr:rowOff>0</xdr:rowOff>
    </xdr:from>
    <xdr:ext cx="285750" cy="162224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30D6D4D-3943-4A7B-AB71-159E5694C7A0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833</xdr:row>
      <xdr:rowOff>0</xdr:rowOff>
    </xdr:from>
    <xdr:ext cx="285750" cy="162224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1775007D-D07C-461A-954E-B5C8FF210BA7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833</xdr:row>
      <xdr:rowOff>0</xdr:rowOff>
    </xdr:from>
    <xdr:ext cx="285750" cy="165365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61CD6E8-5BC1-4B17-9324-5F7C0FE673A0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598</xdr:row>
      <xdr:rowOff>0</xdr:rowOff>
    </xdr:from>
    <xdr:ext cx="285750" cy="162224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68535F98-5DD5-469F-8746-D2A9E12699F9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598</xdr:row>
      <xdr:rowOff>0</xdr:rowOff>
    </xdr:from>
    <xdr:ext cx="285750" cy="165365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DAB54D4-9DB1-48BE-A00C-BC0C1C107A93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598</xdr:row>
      <xdr:rowOff>0</xdr:rowOff>
    </xdr:from>
    <xdr:ext cx="285750" cy="162224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B4B016E7-7AFF-4282-9D76-454DADF8CA7B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735</xdr:row>
      <xdr:rowOff>0</xdr:rowOff>
    </xdr:from>
    <xdr:ext cx="285750" cy="162224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EDF4ABBC-22E1-4654-A4BC-17211C1A54F8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735</xdr:row>
      <xdr:rowOff>0</xdr:rowOff>
    </xdr:from>
    <xdr:ext cx="285750" cy="165365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AC12C78-E0E3-4F83-AAA6-C3C8E07B942E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735</xdr:row>
      <xdr:rowOff>0</xdr:rowOff>
    </xdr:from>
    <xdr:ext cx="285750" cy="162224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5FF27AA-D9B2-40A3-9F87-337CF7074F84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500</xdr:row>
      <xdr:rowOff>0</xdr:rowOff>
    </xdr:from>
    <xdr:ext cx="285750" cy="162224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B0120E7-CCE2-49BE-88A7-D4B3097B6390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500</xdr:row>
      <xdr:rowOff>0</xdr:rowOff>
    </xdr:from>
    <xdr:ext cx="285750" cy="165365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9149592C-6BD9-44EC-83F6-3E394216ECC0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500</xdr:row>
      <xdr:rowOff>0</xdr:rowOff>
    </xdr:from>
    <xdr:ext cx="285750" cy="162224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92FE1437-DAA0-4A0F-A235-8CC32125CB4A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834</xdr:row>
      <xdr:rowOff>0</xdr:rowOff>
    </xdr:from>
    <xdr:ext cx="285750" cy="162224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3DA9C24A-E3AB-47FA-86C6-ADF10B4C9703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834</xdr:row>
      <xdr:rowOff>0</xdr:rowOff>
    </xdr:from>
    <xdr:ext cx="285750" cy="165365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DB08069-9E63-4307-9CC2-3B86393313E3}"/>
            </a:ext>
          </a:extLst>
        </xdr:cNvPr>
        <xdr:cNvSpPr txBox="1"/>
      </xdr:nvSpPr>
      <xdr:spPr>
        <a:xfrm>
          <a:off x="5064580" y="385082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834</xdr:row>
      <xdr:rowOff>0</xdr:rowOff>
    </xdr:from>
    <xdr:ext cx="285750" cy="162224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2144E405-B401-4441-A868-37845FD3B6FF}"/>
            </a:ext>
          </a:extLst>
        </xdr:cNvPr>
        <xdr:cNvSpPr txBox="1"/>
      </xdr:nvSpPr>
      <xdr:spPr>
        <a:xfrm>
          <a:off x="5064580" y="385082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1084</xdr:row>
      <xdr:rowOff>0</xdr:rowOff>
    </xdr:from>
    <xdr:ext cx="285750" cy="162224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436B8B44-8BEB-49DF-8818-8BB30D288372}"/>
            </a:ext>
          </a:extLst>
        </xdr:cNvPr>
        <xdr:cNvSpPr txBox="1"/>
      </xdr:nvSpPr>
      <xdr:spPr>
        <a:xfrm>
          <a:off x="7524751" y="97917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1084</xdr:row>
      <xdr:rowOff>0</xdr:rowOff>
    </xdr:from>
    <xdr:ext cx="285750" cy="162224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F334E58C-ACFF-4976-B899-231B09116989}"/>
            </a:ext>
          </a:extLst>
        </xdr:cNvPr>
        <xdr:cNvSpPr txBox="1"/>
      </xdr:nvSpPr>
      <xdr:spPr>
        <a:xfrm>
          <a:off x="7524751" y="97917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1084</xdr:row>
      <xdr:rowOff>0</xdr:rowOff>
    </xdr:from>
    <xdr:ext cx="285750" cy="165365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4F0C287-056F-4DCD-B2D1-45D719578264}"/>
            </a:ext>
          </a:extLst>
        </xdr:cNvPr>
        <xdr:cNvSpPr txBox="1"/>
      </xdr:nvSpPr>
      <xdr:spPr>
        <a:xfrm>
          <a:off x="7524751" y="97917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1084</xdr:row>
      <xdr:rowOff>0</xdr:rowOff>
    </xdr:from>
    <xdr:ext cx="285750" cy="165365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ECBEA037-50FD-4A81-9A4D-907485ED70BC}"/>
            </a:ext>
          </a:extLst>
        </xdr:cNvPr>
        <xdr:cNvSpPr txBox="1"/>
      </xdr:nvSpPr>
      <xdr:spPr>
        <a:xfrm>
          <a:off x="7524751" y="97917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1081</xdr:row>
      <xdr:rowOff>0</xdr:rowOff>
    </xdr:from>
    <xdr:ext cx="285750" cy="162224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2A4315C-894A-4973-AF24-EAE17FD2CB96}"/>
            </a:ext>
          </a:extLst>
        </xdr:cNvPr>
        <xdr:cNvSpPr txBox="1"/>
      </xdr:nvSpPr>
      <xdr:spPr>
        <a:xfrm>
          <a:off x="7524751" y="42386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1081</xdr:row>
      <xdr:rowOff>0</xdr:rowOff>
    </xdr:from>
    <xdr:ext cx="285750" cy="162224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5D6B4BAF-5258-4F89-A6C5-35D916D35D82}"/>
            </a:ext>
          </a:extLst>
        </xdr:cNvPr>
        <xdr:cNvSpPr txBox="1"/>
      </xdr:nvSpPr>
      <xdr:spPr>
        <a:xfrm>
          <a:off x="7524751" y="42386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1081</xdr:row>
      <xdr:rowOff>0</xdr:rowOff>
    </xdr:from>
    <xdr:ext cx="285750" cy="165365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CBE4CAB-FA4C-4046-B433-17958DC3743E}"/>
            </a:ext>
          </a:extLst>
        </xdr:cNvPr>
        <xdr:cNvSpPr txBox="1"/>
      </xdr:nvSpPr>
      <xdr:spPr>
        <a:xfrm>
          <a:off x="7524751" y="42386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1081</xdr:row>
      <xdr:rowOff>0</xdr:rowOff>
    </xdr:from>
    <xdr:ext cx="285750" cy="165365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55999D73-10AF-4FCC-9E26-407271FE31A9}"/>
            </a:ext>
          </a:extLst>
        </xdr:cNvPr>
        <xdr:cNvSpPr txBox="1"/>
      </xdr:nvSpPr>
      <xdr:spPr>
        <a:xfrm>
          <a:off x="7524751" y="42386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1082</xdr:row>
      <xdr:rowOff>0</xdr:rowOff>
    </xdr:from>
    <xdr:ext cx="285750" cy="162224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7A5C803C-FE28-4141-99D9-EAA0201C1F79}"/>
            </a:ext>
          </a:extLst>
        </xdr:cNvPr>
        <xdr:cNvSpPr txBox="1"/>
      </xdr:nvSpPr>
      <xdr:spPr>
        <a:xfrm>
          <a:off x="7524751" y="62579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1082</xdr:row>
      <xdr:rowOff>0</xdr:rowOff>
    </xdr:from>
    <xdr:ext cx="285750" cy="162224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6A8312C-07D6-41A6-9319-12E05DABF790}"/>
            </a:ext>
          </a:extLst>
        </xdr:cNvPr>
        <xdr:cNvSpPr txBox="1"/>
      </xdr:nvSpPr>
      <xdr:spPr>
        <a:xfrm>
          <a:off x="7524751" y="62579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1082</xdr:row>
      <xdr:rowOff>0</xdr:rowOff>
    </xdr:from>
    <xdr:ext cx="285750" cy="165365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08973DD-1512-4E77-AF28-C0E588065E45}"/>
            </a:ext>
          </a:extLst>
        </xdr:cNvPr>
        <xdr:cNvSpPr txBox="1"/>
      </xdr:nvSpPr>
      <xdr:spPr>
        <a:xfrm>
          <a:off x="7524751" y="62579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1082</xdr:row>
      <xdr:rowOff>0</xdr:rowOff>
    </xdr:from>
    <xdr:ext cx="285750" cy="165365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F8AE7DED-AEAA-4CE0-8817-5E37964EC051}"/>
            </a:ext>
          </a:extLst>
        </xdr:cNvPr>
        <xdr:cNvSpPr txBox="1"/>
      </xdr:nvSpPr>
      <xdr:spPr>
        <a:xfrm>
          <a:off x="7524751" y="62579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1083</xdr:row>
      <xdr:rowOff>0</xdr:rowOff>
    </xdr:from>
    <xdr:ext cx="285750" cy="162224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690874D5-B480-496E-A824-5AF9EDEB2171}"/>
            </a:ext>
          </a:extLst>
        </xdr:cNvPr>
        <xdr:cNvSpPr txBox="1"/>
      </xdr:nvSpPr>
      <xdr:spPr>
        <a:xfrm>
          <a:off x="7524751" y="80105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1083</xdr:row>
      <xdr:rowOff>0</xdr:rowOff>
    </xdr:from>
    <xdr:ext cx="285750" cy="162224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7E34484-B54E-437F-8CB4-6D620DBAB098}"/>
            </a:ext>
          </a:extLst>
        </xdr:cNvPr>
        <xdr:cNvSpPr txBox="1"/>
      </xdr:nvSpPr>
      <xdr:spPr>
        <a:xfrm>
          <a:off x="7524751" y="80105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1083</xdr:row>
      <xdr:rowOff>0</xdr:rowOff>
    </xdr:from>
    <xdr:ext cx="285750" cy="165365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85B2645-AA04-43E6-8786-536A22249CC1}"/>
            </a:ext>
          </a:extLst>
        </xdr:cNvPr>
        <xdr:cNvSpPr txBox="1"/>
      </xdr:nvSpPr>
      <xdr:spPr>
        <a:xfrm>
          <a:off x="7524751" y="80105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1083</xdr:row>
      <xdr:rowOff>0</xdr:rowOff>
    </xdr:from>
    <xdr:ext cx="285750" cy="165365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10BAF867-5AFC-42C1-A906-ADEC4C1CA02E}"/>
            </a:ext>
          </a:extLst>
        </xdr:cNvPr>
        <xdr:cNvSpPr txBox="1"/>
      </xdr:nvSpPr>
      <xdr:spPr>
        <a:xfrm>
          <a:off x="7524751" y="80105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471</xdr:row>
      <xdr:rowOff>0</xdr:rowOff>
    </xdr:from>
    <xdr:ext cx="285750" cy="162224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A9F7326E-409E-4231-8BF8-51FBE38D78E6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471</xdr:row>
      <xdr:rowOff>0</xdr:rowOff>
    </xdr:from>
    <xdr:ext cx="285750" cy="165365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898DE4E-DF7A-4011-B828-75859380951B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471</xdr:row>
      <xdr:rowOff>0</xdr:rowOff>
    </xdr:from>
    <xdr:ext cx="285750" cy="162224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E6FC24C-AFD7-4B0F-8D44-5DC3E5075CB4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244</xdr:row>
      <xdr:rowOff>0</xdr:rowOff>
    </xdr:from>
    <xdr:ext cx="285750" cy="162224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CCB83D3-D6D7-4EFA-9ACB-29BA76CA85C6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244</xdr:row>
      <xdr:rowOff>0</xdr:rowOff>
    </xdr:from>
    <xdr:ext cx="285750" cy="165365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52918EB8-F112-4BC5-9283-D688B2698CA5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244</xdr:row>
      <xdr:rowOff>0</xdr:rowOff>
    </xdr:from>
    <xdr:ext cx="285750" cy="162224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0BB22B3-E71D-4EFD-AE2C-21B05EB84281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579</xdr:row>
      <xdr:rowOff>0</xdr:rowOff>
    </xdr:from>
    <xdr:ext cx="285750" cy="162224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9D8BA654-731B-4EF9-A717-FEB4FFACFCC9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579</xdr:row>
      <xdr:rowOff>0</xdr:rowOff>
    </xdr:from>
    <xdr:ext cx="285750" cy="165365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22B11A9-A473-4205-920B-B797536D9F9D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579</xdr:row>
      <xdr:rowOff>0</xdr:rowOff>
    </xdr:from>
    <xdr:ext cx="285750" cy="162224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CCD13F3-0DAB-489B-BDBB-D16C44658AC1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342</xdr:row>
      <xdr:rowOff>0</xdr:rowOff>
    </xdr:from>
    <xdr:ext cx="285750" cy="162224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5144DC5-F5AA-4C6A-AB8F-60FD71070902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342</xdr:row>
      <xdr:rowOff>0</xdr:rowOff>
    </xdr:from>
    <xdr:ext cx="285750" cy="165365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462454A-35B6-49C1-A991-8F109F8543C0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342</xdr:row>
      <xdr:rowOff>0</xdr:rowOff>
    </xdr:from>
    <xdr:ext cx="285750" cy="162224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B9D402F7-A713-43EB-B019-6139CCB7ECCD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472</xdr:row>
      <xdr:rowOff>0</xdr:rowOff>
    </xdr:from>
    <xdr:ext cx="285750" cy="162224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16A31C6-854E-4A5D-B830-F1DCCE0AD534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472</xdr:row>
      <xdr:rowOff>0</xdr:rowOff>
    </xdr:from>
    <xdr:ext cx="285750" cy="165365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9199751-2DEA-4134-837F-84EBE617D5B5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472</xdr:row>
      <xdr:rowOff>0</xdr:rowOff>
    </xdr:from>
    <xdr:ext cx="285750" cy="162224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F98A367C-9D92-41EC-BD48-4FD69D2383C7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580</xdr:row>
      <xdr:rowOff>0</xdr:rowOff>
    </xdr:from>
    <xdr:ext cx="285750" cy="162224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D7D448C-F6C2-4FC1-AA87-0211A4DA6F35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580</xdr:row>
      <xdr:rowOff>0</xdr:rowOff>
    </xdr:from>
    <xdr:ext cx="285750" cy="165365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1CBCA00-03B0-4652-971D-13A34ECD4412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580</xdr:row>
      <xdr:rowOff>0</xdr:rowOff>
    </xdr:from>
    <xdr:ext cx="285750" cy="162224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F85696B9-6F1F-44D5-A63C-332EC442C154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343</xdr:row>
      <xdr:rowOff>0</xdr:rowOff>
    </xdr:from>
    <xdr:ext cx="285750" cy="162224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5938F405-837F-479C-A63F-F37ECBE80D99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343</xdr:row>
      <xdr:rowOff>0</xdr:rowOff>
    </xdr:from>
    <xdr:ext cx="285750" cy="165365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E96174C4-0E87-43A3-9567-ECDEE0F57A3A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343</xdr:row>
      <xdr:rowOff>0</xdr:rowOff>
    </xdr:from>
    <xdr:ext cx="285750" cy="162224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F134D1E-8CBE-46AF-A5FD-2CD74AFA9732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607</xdr:row>
      <xdr:rowOff>0</xdr:rowOff>
    </xdr:from>
    <xdr:ext cx="285750" cy="162224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7334218-4B2C-434B-BE0A-D97B21C1C6FF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607</xdr:row>
      <xdr:rowOff>0</xdr:rowOff>
    </xdr:from>
    <xdr:ext cx="285750" cy="165365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FE22A623-46AC-4865-81EE-30A7A5E87955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607</xdr:row>
      <xdr:rowOff>0</xdr:rowOff>
    </xdr:from>
    <xdr:ext cx="285750" cy="162224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EE0C730A-3FF7-43DF-AA2C-9ADB30BD208F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370</xdr:row>
      <xdr:rowOff>0</xdr:rowOff>
    </xdr:from>
    <xdr:ext cx="285750" cy="162224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2C02DB2-9E78-4AFF-8DED-0F6778F69C72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370</xdr:row>
      <xdr:rowOff>0</xdr:rowOff>
    </xdr:from>
    <xdr:ext cx="285750" cy="165365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C526B74-4F34-47F1-8F67-FB40F836817B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370</xdr:row>
      <xdr:rowOff>0</xdr:rowOff>
    </xdr:from>
    <xdr:ext cx="285750" cy="162224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9F1CD3D2-DC87-44D3-B538-95A3D607AB31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465</xdr:row>
      <xdr:rowOff>0</xdr:rowOff>
    </xdr:from>
    <xdr:ext cx="285750" cy="162224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922C89F-71EB-4D6A-B822-C4B6F50011E2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465</xdr:row>
      <xdr:rowOff>0</xdr:rowOff>
    </xdr:from>
    <xdr:ext cx="285750" cy="165365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3016F92-3B38-4114-96E4-0FEB1C53DB1A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465</xdr:row>
      <xdr:rowOff>0</xdr:rowOff>
    </xdr:from>
    <xdr:ext cx="285750" cy="162224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2297F6B-BDB1-4496-8D20-734E80B55772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608</xdr:row>
      <xdr:rowOff>0</xdr:rowOff>
    </xdr:from>
    <xdr:ext cx="285750" cy="162224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17F752A-5A9C-4150-8431-BC47DC8E0DE9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608</xdr:row>
      <xdr:rowOff>0</xdr:rowOff>
    </xdr:from>
    <xdr:ext cx="285750" cy="165365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536DE55-39D0-431A-9230-A2B8C385D197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608</xdr:row>
      <xdr:rowOff>0</xdr:rowOff>
    </xdr:from>
    <xdr:ext cx="285750" cy="162224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0499B2D-0187-4885-89DB-98C0CC47CE12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466</xdr:row>
      <xdr:rowOff>0</xdr:rowOff>
    </xdr:from>
    <xdr:ext cx="285750" cy="162224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CABF168A-984A-4E77-8370-1E60B06E9BEB}"/>
            </a:ext>
          </a:extLst>
        </xdr:cNvPr>
        <xdr:cNvSpPr txBox="1"/>
      </xdr:nvSpPr>
      <xdr:spPr>
        <a:xfrm>
          <a:off x="6996794" y="2177143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466</xdr:row>
      <xdr:rowOff>0</xdr:rowOff>
    </xdr:from>
    <xdr:ext cx="285750" cy="165365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A8D6D722-1E2D-46C6-A1CB-D9C8CDE5FDAB}"/>
            </a:ext>
          </a:extLst>
        </xdr:cNvPr>
        <xdr:cNvSpPr txBox="1"/>
      </xdr:nvSpPr>
      <xdr:spPr>
        <a:xfrm>
          <a:off x="6996794" y="2177143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1137</xdr:row>
      <xdr:rowOff>0</xdr:rowOff>
    </xdr:from>
    <xdr:ext cx="285750" cy="162224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4A94929-CDEF-4466-A398-0598F7BAA24B}"/>
            </a:ext>
          </a:extLst>
        </xdr:cNvPr>
        <xdr:cNvSpPr txBox="1"/>
      </xdr:nvSpPr>
      <xdr:spPr>
        <a:xfrm>
          <a:off x="7515226" y="41719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1137</xdr:row>
      <xdr:rowOff>0</xdr:rowOff>
    </xdr:from>
    <xdr:ext cx="285750" cy="162224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734B28F3-E93A-471A-A0CF-203FBF37D0FE}"/>
            </a:ext>
          </a:extLst>
        </xdr:cNvPr>
        <xdr:cNvSpPr txBox="1"/>
      </xdr:nvSpPr>
      <xdr:spPr>
        <a:xfrm>
          <a:off x="7515226" y="41719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1137</xdr:row>
      <xdr:rowOff>0</xdr:rowOff>
    </xdr:from>
    <xdr:ext cx="285750" cy="165365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CD57E59D-38B4-45AB-9C63-7CB18239A81F}"/>
            </a:ext>
          </a:extLst>
        </xdr:cNvPr>
        <xdr:cNvSpPr txBox="1"/>
      </xdr:nvSpPr>
      <xdr:spPr>
        <a:xfrm>
          <a:off x="7515226" y="41719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1137</xdr:row>
      <xdr:rowOff>0</xdr:rowOff>
    </xdr:from>
    <xdr:ext cx="285750" cy="165365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A4750137-FD5D-4F36-A862-47D9210F8585}"/>
            </a:ext>
          </a:extLst>
        </xdr:cNvPr>
        <xdr:cNvSpPr txBox="1"/>
      </xdr:nvSpPr>
      <xdr:spPr>
        <a:xfrm>
          <a:off x="7515226" y="41719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1142</xdr:row>
      <xdr:rowOff>0</xdr:rowOff>
    </xdr:from>
    <xdr:ext cx="285750" cy="162224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F6BEA44-CAF3-4E63-8663-032102111A6E}"/>
            </a:ext>
          </a:extLst>
        </xdr:cNvPr>
        <xdr:cNvSpPr txBox="1"/>
      </xdr:nvSpPr>
      <xdr:spPr>
        <a:xfrm>
          <a:off x="7515226" y="97917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1142</xdr:row>
      <xdr:rowOff>0</xdr:rowOff>
    </xdr:from>
    <xdr:ext cx="285750" cy="162224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BBE260C-BADA-46D9-9085-53757ABD6643}"/>
            </a:ext>
          </a:extLst>
        </xdr:cNvPr>
        <xdr:cNvSpPr txBox="1"/>
      </xdr:nvSpPr>
      <xdr:spPr>
        <a:xfrm>
          <a:off x="7515226" y="97917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1142</xdr:row>
      <xdr:rowOff>0</xdr:rowOff>
    </xdr:from>
    <xdr:ext cx="285750" cy="165365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7E19D8F-D532-4ECF-AE03-5400269D3724}"/>
            </a:ext>
          </a:extLst>
        </xdr:cNvPr>
        <xdr:cNvSpPr txBox="1"/>
      </xdr:nvSpPr>
      <xdr:spPr>
        <a:xfrm>
          <a:off x="7515226" y="97917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1142</xdr:row>
      <xdr:rowOff>0</xdr:rowOff>
    </xdr:from>
    <xdr:ext cx="285750" cy="165365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05F0F65-0916-45B6-AA34-672A58B4D7E6}"/>
            </a:ext>
          </a:extLst>
        </xdr:cNvPr>
        <xdr:cNvSpPr txBox="1"/>
      </xdr:nvSpPr>
      <xdr:spPr>
        <a:xfrm>
          <a:off x="7515226" y="97917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1139</xdr:row>
      <xdr:rowOff>0</xdr:rowOff>
    </xdr:from>
    <xdr:ext cx="285750" cy="162224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959A73A6-BBC1-4BE3-B711-0F146CF90602}"/>
            </a:ext>
          </a:extLst>
        </xdr:cNvPr>
        <xdr:cNvSpPr txBox="1"/>
      </xdr:nvSpPr>
      <xdr:spPr>
        <a:xfrm>
          <a:off x="7515226" y="42386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1139</xdr:row>
      <xdr:rowOff>0</xdr:rowOff>
    </xdr:from>
    <xdr:ext cx="285750" cy="162224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EA819B0-01CC-4EFC-BF38-BA328CEC6CFF}"/>
            </a:ext>
          </a:extLst>
        </xdr:cNvPr>
        <xdr:cNvSpPr txBox="1"/>
      </xdr:nvSpPr>
      <xdr:spPr>
        <a:xfrm>
          <a:off x="7515226" y="42386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1139</xdr:row>
      <xdr:rowOff>0</xdr:rowOff>
    </xdr:from>
    <xdr:ext cx="285750" cy="165365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AA72B29A-9952-4C25-9B2B-13041C216AC1}"/>
            </a:ext>
          </a:extLst>
        </xdr:cNvPr>
        <xdr:cNvSpPr txBox="1"/>
      </xdr:nvSpPr>
      <xdr:spPr>
        <a:xfrm>
          <a:off x="7515226" y="42386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1139</xdr:row>
      <xdr:rowOff>0</xdr:rowOff>
    </xdr:from>
    <xdr:ext cx="285750" cy="165365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EDD72D8-73AC-4A56-8BEF-B8264941B4D8}"/>
            </a:ext>
          </a:extLst>
        </xdr:cNvPr>
        <xdr:cNvSpPr txBox="1"/>
      </xdr:nvSpPr>
      <xdr:spPr>
        <a:xfrm>
          <a:off x="7515226" y="42386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1140</xdr:row>
      <xdr:rowOff>0</xdr:rowOff>
    </xdr:from>
    <xdr:ext cx="285750" cy="162224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DDA45094-4AE3-4DEA-9ADB-BA8FBCF7C5D7}"/>
            </a:ext>
          </a:extLst>
        </xdr:cNvPr>
        <xdr:cNvSpPr txBox="1"/>
      </xdr:nvSpPr>
      <xdr:spPr>
        <a:xfrm>
          <a:off x="7515226" y="62579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1140</xdr:row>
      <xdr:rowOff>0</xdr:rowOff>
    </xdr:from>
    <xdr:ext cx="285750" cy="162224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CCE43801-B888-4E0F-87B9-980A57ACB66C}"/>
            </a:ext>
          </a:extLst>
        </xdr:cNvPr>
        <xdr:cNvSpPr txBox="1"/>
      </xdr:nvSpPr>
      <xdr:spPr>
        <a:xfrm>
          <a:off x="7515226" y="62579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1140</xdr:row>
      <xdr:rowOff>0</xdr:rowOff>
    </xdr:from>
    <xdr:ext cx="285750" cy="165365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4B7B3BED-4628-46BD-8653-0E6570CCA9B6}"/>
            </a:ext>
          </a:extLst>
        </xdr:cNvPr>
        <xdr:cNvSpPr txBox="1"/>
      </xdr:nvSpPr>
      <xdr:spPr>
        <a:xfrm>
          <a:off x="7515226" y="62579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1140</xdr:row>
      <xdr:rowOff>0</xdr:rowOff>
    </xdr:from>
    <xdr:ext cx="285750" cy="165365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F4AA0CDE-8BDE-40CE-95D0-0191BA4FBC38}"/>
            </a:ext>
          </a:extLst>
        </xdr:cNvPr>
        <xdr:cNvSpPr txBox="1"/>
      </xdr:nvSpPr>
      <xdr:spPr>
        <a:xfrm>
          <a:off x="7515226" y="62579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1141</xdr:row>
      <xdr:rowOff>0</xdr:rowOff>
    </xdr:from>
    <xdr:ext cx="285750" cy="162224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6D00FCD1-681B-46EE-94F6-3E408771C064}"/>
            </a:ext>
          </a:extLst>
        </xdr:cNvPr>
        <xdr:cNvSpPr txBox="1"/>
      </xdr:nvSpPr>
      <xdr:spPr>
        <a:xfrm>
          <a:off x="7515226" y="80105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1141</xdr:row>
      <xdr:rowOff>0</xdr:rowOff>
    </xdr:from>
    <xdr:ext cx="285750" cy="162224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C721F6B8-2875-436E-A7D1-1F54564E5BB8}"/>
            </a:ext>
          </a:extLst>
        </xdr:cNvPr>
        <xdr:cNvSpPr txBox="1"/>
      </xdr:nvSpPr>
      <xdr:spPr>
        <a:xfrm>
          <a:off x="7515226" y="80105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1141</xdr:row>
      <xdr:rowOff>0</xdr:rowOff>
    </xdr:from>
    <xdr:ext cx="285750" cy="165365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1694FF45-E079-4620-8B3A-991852EDE786}"/>
            </a:ext>
          </a:extLst>
        </xdr:cNvPr>
        <xdr:cNvSpPr txBox="1"/>
      </xdr:nvSpPr>
      <xdr:spPr>
        <a:xfrm>
          <a:off x="7515226" y="80105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1141</xdr:row>
      <xdr:rowOff>0</xdr:rowOff>
    </xdr:from>
    <xdr:ext cx="285750" cy="165365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8930EE9F-D785-4F99-9080-C85194186885}"/>
            </a:ext>
          </a:extLst>
        </xdr:cNvPr>
        <xdr:cNvSpPr txBox="1"/>
      </xdr:nvSpPr>
      <xdr:spPr>
        <a:xfrm>
          <a:off x="7515226" y="80105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1153</xdr:row>
      <xdr:rowOff>0</xdr:rowOff>
    </xdr:from>
    <xdr:ext cx="285750" cy="162224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A5E83EB1-F7A2-4AAC-9AD6-812CB71BB682}"/>
            </a:ext>
          </a:extLst>
        </xdr:cNvPr>
        <xdr:cNvSpPr txBox="1"/>
      </xdr:nvSpPr>
      <xdr:spPr>
        <a:xfrm>
          <a:off x="6410326" y="66198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1153</xdr:row>
      <xdr:rowOff>0</xdr:rowOff>
    </xdr:from>
    <xdr:ext cx="285750" cy="162224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A3C4F35-6446-4110-9776-536E7746A620}"/>
            </a:ext>
          </a:extLst>
        </xdr:cNvPr>
        <xdr:cNvSpPr txBox="1"/>
      </xdr:nvSpPr>
      <xdr:spPr>
        <a:xfrm>
          <a:off x="6410326" y="66198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1153</xdr:row>
      <xdr:rowOff>0</xdr:rowOff>
    </xdr:from>
    <xdr:ext cx="285750" cy="162224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AB45DE80-B9DD-4495-BF1F-35C144C7F3D1}"/>
            </a:ext>
          </a:extLst>
        </xdr:cNvPr>
        <xdr:cNvSpPr txBox="1"/>
      </xdr:nvSpPr>
      <xdr:spPr>
        <a:xfrm>
          <a:off x="6410326" y="81057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1153</xdr:row>
      <xdr:rowOff>0</xdr:rowOff>
    </xdr:from>
    <xdr:ext cx="285750" cy="162224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3DC97221-BFF6-4F8D-9681-E41723D01D60}"/>
            </a:ext>
          </a:extLst>
        </xdr:cNvPr>
        <xdr:cNvSpPr txBox="1"/>
      </xdr:nvSpPr>
      <xdr:spPr>
        <a:xfrm>
          <a:off x="6410326" y="81057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1154</xdr:row>
      <xdr:rowOff>0</xdr:rowOff>
    </xdr:from>
    <xdr:ext cx="285750" cy="162224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90D88AAF-DC85-4F72-B1A7-025C50FCCD66}"/>
            </a:ext>
          </a:extLst>
        </xdr:cNvPr>
        <xdr:cNvSpPr txBox="1"/>
      </xdr:nvSpPr>
      <xdr:spPr>
        <a:xfrm>
          <a:off x="6305551" y="6115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1154</xdr:row>
      <xdr:rowOff>0</xdr:rowOff>
    </xdr:from>
    <xdr:ext cx="285750" cy="162224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51B86C9F-2114-4DF0-9D67-BDCB654BE335}"/>
            </a:ext>
          </a:extLst>
        </xdr:cNvPr>
        <xdr:cNvSpPr txBox="1"/>
      </xdr:nvSpPr>
      <xdr:spPr>
        <a:xfrm>
          <a:off x="6305551" y="6115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1153</xdr:row>
      <xdr:rowOff>0</xdr:rowOff>
    </xdr:from>
    <xdr:ext cx="285750" cy="162224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5B63BFF8-7C33-43FC-8B23-DB688DEAFD14}"/>
            </a:ext>
          </a:extLst>
        </xdr:cNvPr>
        <xdr:cNvSpPr txBox="1"/>
      </xdr:nvSpPr>
      <xdr:spPr>
        <a:xfrm>
          <a:off x="12959196" y="6536401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1153</xdr:row>
      <xdr:rowOff>0</xdr:rowOff>
    </xdr:from>
    <xdr:ext cx="285750" cy="162224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BEEA2C0E-0310-4588-AD5E-AB260302F9E9}"/>
            </a:ext>
          </a:extLst>
        </xdr:cNvPr>
        <xdr:cNvSpPr txBox="1"/>
      </xdr:nvSpPr>
      <xdr:spPr>
        <a:xfrm>
          <a:off x="12959196" y="6536401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1153</xdr:row>
      <xdr:rowOff>0</xdr:rowOff>
    </xdr:from>
    <xdr:ext cx="285750" cy="162224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FD47F01C-2065-464B-BEAF-988BF0EE2791}"/>
            </a:ext>
          </a:extLst>
        </xdr:cNvPr>
        <xdr:cNvSpPr txBox="1"/>
      </xdr:nvSpPr>
      <xdr:spPr>
        <a:xfrm>
          <a:off x="12959196" y="6536401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1153</xdr:row>
      <xdr:rowOff>0</xdr:rowOff>
    </xdr:from>
    <xdr:ext cx="285750" cy="162224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347C1AC-8589-42EB-8441-0B1D9B139F8A}"/>
            </a:ext>
          </a:extLst>
        </xdr:cNvPr>
        <xdr:cNvSpPr txBox="1"/>
      </xdr:nvSpPr>
      <xdr:spPr>
        <a:xfrm>
          <a:off x="12959196" y="653640136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1154</xdr:row>
      <xdr:rowOff>0</xdr:rowOff>
    </xdr:from>
    <xdr:ext cx="285750" cy="162224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EBB01D56-095D-44B5-A30E-8A20C152DD10}"/>
            </a:ext>
          </a:extLst>
        </xdr:cNvPr>
        <xdr:cNvSpPr txBox="1"/>
      </xdr:nvSpPr>
      <xdr:spPr>
        <a:xfrm>
          <a:off x="6305551" y="65913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1154</xdr:row>
      <xdr:rowOff>0</xdr:rowOff>
    </xdr:from>
    <xdr:ext cx="285750" cy="162224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778A4A33-EF41-43A4-80EB-ADC0A384A96E}"/>
            </a:ext>
          </a:extLst>
        </xdr:cNvPr>
        <xdr:cNvSpPr txBox="1"/>
      </xdr:nvSpPr>
      <xdr:spPr>
        <a:xfrm>
          <a:off x="6305551" y="65913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1154</xdr:row>
      <xdr:rowOff>0</xdr:rowOff>
    </xdr:from>
    <xdr:ext cx="285750" cy="162224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54C50A02-B9BB-4C14-B3FC-C93C39DA0ED4}"/>
            </a:ext>
          </a:extLst>
        </xdr:cNvPr>
        <xdr:cNvSpPr txBox="1"/>
      </xdr:nvSpPr>
      <xdr:spPr>
        <a:xfrm>
          <a:off x="6305551" y="65913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1154</xdr:row>
      <xdr:rowOff>0</xdr:rowOff>
    </xdr:from>
    <xdr:ext cx="285750" cy="162224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581FC565-BE29-49C3-91E1-F39F7355ED7F}"/>
            </a:ext>
          </a:extLst>
        </xdr:cNvPr>
        <xdr:cNvSpPr txBox="1"/>
      </xdr:nvSpPr>
      <xdr:spPr>
        <a:xfrm>
          <a:off x="6305551" y="65913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1156</xdr:row>
      <xdr:rowOff>0</xdr:rowOff>
    </xdr:from>
    <xdr:ext cx="285750" cy="162224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FA0A5F70-853A-438B-A074-BF2523EBFDDF}"/>
            </a:ext>
          </a:extLst>
        </xdr:cNvPr>
        <xdr:cNvSpPr txBox="1"/>
      </xdr:nvSpPr>
      <xdr:spPr>
        <a:xfrm>
          <a:off x="6305551" y="6115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1156</xdr:row>
      <xdr:rowOff>0</xdr:rowOff>
    </xdr:from>
    <xdr:ext cx="285750" cy="162224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E1FA50D9-1BA4-4FBE-8CA4-D4D19A5976DC}"/>
            </a:ext>
          </a:extLst>
        </xdr:cNvPr>
        <xdr:cNvSpPr txBox="1"/>
      </xdr:nvSpPr>
      <xdr:spPr>
        <a:xfrm>
          <a:off x="6305551" y="6115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1156</xdr:row>
      <xdr:rowOff>0</xdr:rowOff>
    </xdr:from>
    <xdr:ext cx="285750" cy="162224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F93D2CAF-985A-4AA9-A3E1-663AD521F14D}"/>
            </a:ext>
          </a:extLst>
        </xdr:cNvPr>
        <xdr:cNvSpPr txBox="1"/>
      </xdr:nvSpPr>
      <xdr:spPr>
        <a:xfrm>
          <a:off x="6305551" y="6115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1157</xdr:row>
      <xdr:rowOff>0</xdr:rowOff>
    </xdr:from>
    <xdr:ext cx="285750" cy="162224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46A5169F-4E2C-481C-B4A7-015ED760897A}"/>
            </a:ext>
          </a:extLst>
        </xdr:cNvPr>
        <xdr:cNvSpPr txBox="1"/>
      </xdr:nvSpPr>
      <xdr:spPr>
        <a:xfrm>
          <a:off x="6305551" y="6115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1157</xdr:row>
      <xdr:rowOff>0</xdr:rowOff>
    </xdr:from>
    <xdr:ext cx="285750" cy="162224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68B253A5-AC34-4C4E-9CD0-D85000197068}"/>
            </a:ext>
          </a:extLst>
        </xdr:cNvPr>
        <xdr:cNvSpPr txBox="1"/>
      </xdr:nvSpPr>
      <xdr:spPr>
        <a:xfrm>
          <a:off x="6305551" y="6115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1157</xdr:row>
      <xdr:rowOff>0</xdr:rowOff>
    </xdr:from>
    <xdr:ext cx="285750" cy="162224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CE000532-B911-42CF-A12C-F6D9ABAF401F}"/>
            </a:ext>
          </a:extLst>
        </xdr:cNvPr>
        <xdr:cNvSpPr txBox="1"/>
      </xdr:nvSpPr>
      <xdr:spPr>
        <a:xfrm>
          <a:off x="6305551" y="6115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1157</xdr:row>
      <xdr:rowOff>0</xdr:rowOff>
    </xdr:from>
    <xdr:ext cx="285750" cy="162224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69543C6C-8464-4EEE-BE8E-58A1BF25B7AA}"/>
            </a:ext>
          </a:extLst>
        </xdr:cNvPr>
        <xdr:cNvSpPr txBox="1"/>
      </xdr:nvSpPr>
      <xdr:spPr>
        <a:xfrm>
          <a:off x="6305551" y="6115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425</xdr:row>
      <xdr:rowOff>47624</xdr:rowOff>
    </xdr:from>
    <xdr:ext cx="285750" cy="162224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0465C46-4A83-48E3-925E-35EC5B4FC7F5}"/>
            </a:ext>
          </a:extLst>
        </xdr:cNvPr>
        <xdr:cNvSpPr txBox="1"/>
      </xdr:nvSpPr>
      <xdr:spPr>
        <a:xfrm>
          <a:off x="6819901" y="67341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425</xdr:row>
      <xdr:rowOff>47624</xdr:rowOff>
    </xdr:from>
    <xdr:ext cx="285750" cy="162224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9AAB9373-AB8A-4497-BD9A-803C6D334E29}"/>
            </a:ext>
          </a:extLst>
        </xdr:cNvPr>
        <xdr:cNvSpPr txBox="1"/>
      </xdr:nvSpPr>
      <xdr:spPr>
        <a:xfrm>
          <a:off x="6819901" y="673417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467</xdr:row>
      <xdr:rowOff>47624</xdr:rowOff>
    </xdr:from>
    <xdr:ext cx="285750" cy="162224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5E0BFCF-6D96-4795-9A6E-3C56CA34EA6F}"/>
            </a:ext>
          </a:extLst>
        </xdr:cNvPr>
        <xdr:cNvSpPr txBox="1"/>
      </xdr:nvSpPr>
      <xdr:spPr>
        <a:xfrm>
          <a:off x="6819901" y="964882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467</xdr:row>
      <xdr:rowOff>47624</xdr:rowOff>
    </xdr:from>
    <xdr:ext cx="285750" cy="162224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3D300900-CABD-4989-AFFF-BF7AAD8F9F75}"/>
            </a:ext>
          </a:extLst>
        </xdr:cNvPr>
        <xdr:cNvSpPr txBox="1"/>
      </xdr:nvSpPr>
      <xdr:spPr>
        <a:xfrm>
          <a:off x="6819901" y="9648824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376</xdr:row>
      <xdr:rowOff>0</xdr:rowOff>
    </xdr:from>
    <xdr:ext cx="285750" cy="162224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2721B010-88A9-4BAD-A583-B99EE6A3D788}"/>
            </a:ext>
          </a:extLst>
        </xdr:cNvPr>
        <xdr:cNvSpPr txBox="1"/>
      </xdr:nvSpPr>
      <xdr:spPr>
        <a:xfrm>
          <a:off x="11123469" y="218209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376</xdr:row>
      <xdr:rowOff>0</xdr:rowOff>
    </xdr:from>
    <xdr:ext cx="285750" cy="165365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26EC9095-5664-41DD-8181-0ECC0BC7333C}"/>
            </a:ext>
          </a:extLst>
        </xdr:cNvPr>
        <xdr:cNvSpPr txBox="1"/>
      </xdr:nvSpPr>
      <xdr:spPr>
        <a:xfrm>
          <a:off x="11123469" y="218209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376</xdr:row>
      <xdr:rowOff>0</xdr:rowOff>
    </xdr:from>
    <xdr:ext cx="285750" cy="162224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E8885211-A97F-4BB0-85EF-3805CE75CC83}"/>
            </a:ext>
          </a:extLst>
        </xdr:cNvPr>
        <xdr:cNvSpPr txBox="1"/>
      </xdr:nvSpPr>
      <xdr:spPr>
        <a:xfrm>
          <a:off x="11123469" y="218209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377</xdr:row>
      <xdr:rowOff>0</xdr:rowOff>
    </xdr:from>
    <xdr:ext cx="285750" cy="162224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86128915-3AEB-4C8F-8FAD-4E3A4AAE5A12}"/>
            </a:ext>
          </a:extLst>
        </xdr:cNvPr>
        <xdr:cNvSpPr txBox="1"/>
      </xdr:nvSpPr>
      <xdr:spPr>
        <a:xfrm>
          <a:off x="11123469" y="218209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377</xdr:row>
      <xdr:rowOff>0</xdr:rowOff>
    </xdr:from>
    <xdr:ext cx="285750" cy="165365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20E87C09-FB49-4697-A1A4-5147F6A0DA88}"/>
            </a:ext>
          </a:extLst>
        </xdr:cNvPr>
        <xdr:cNvSpPr txBox="1"/>
      </xdr:nvSpPr>
      <xdr:spPr>
        <a:xfrm>
          <a:off x="11123469" y="218209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377</xdr:row>
      <xdr:rowOff>0</xdr:rowOff>
    </xdr:from>
    <xdr:ext cx="285750" cy="162224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A8F50C91-5ED5-42C9-A112-01129E7038C7}"/>
            </a:ext>
          </a:extLst>
        </xdr:cNvPr>
        <xdr:cNvSpPr txBox="1"/>
      </xdr:nvSpPr>
      <xdr:spPr>
        <a:xfrm>
          <a:off x="11123469" y="218209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402</xdr:row>
      <xdr:rowOff>0</xdr:rowOff>
    </xdr:from>
    <xdr:ext cx="285750" cy="162224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C5379A00-2D1D-4C7E-9519-B3454D519E5B}"/>
            </a:ext>
          </a:extLst>
        </xdr:cNvPr>
        <xdr:cNvSpPr txBox="1"/>
      </xdr:nvSpPr>
      <xdr:spPr>
        <a:xfrm>
          <a:off x="11123469" y="2182091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402</xdr:row>
      <xdr:rowOff>0</xdr:rowOff>
    </xdr:from>
    <xdr:ext cx="285750" cy="165365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91B17276-F751-4208-AF13-EF6B6E3B8EB7}"/>
            </a:ext>
          </a:extLst>
        </xdr:cNvPr>
        <xdr:cNvSpPr txBox="1"/>
      </xdr:nvSpPr>
      <xdr:spPr>
        <a:xfrm>
          <a:off x="11123469" y="2182091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1161</xdr:row>
      <xdr:rowOff>0</xdr:rowOff>
    </xdr:from>
    <xdr:ext cx="285750" cy="162224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C407D643-9BDD-411B-99E9-7F462CCF2AFE}"/>
            </a:ext>
          </a:extLst>
        </xdr:cNvPr>
        <xdr:cNvSpPr txBox="1"/>
      </xdr:nvSpPr>
      <xdr:spPr>
        <a:xfrm>
          <a:off x="7515226" y="120015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1161</xdr:row>
      <xdr:rowOff>0</xdr:rowOff>
    </xdr:from>
    <xdr:ext cx="285750" cy="162224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817BF13F-E28A-40DA-BEDD-2CA8390D7406}"/>
            </a:ext>
          </a:extLst>
        </xdr:cNvPr>
        <xdr:cNvSpPr txBox="1"/>
      </xdr:nvSpPr>
      <xdr:spPr>
        <a:xfrm>
          <a:off x="7515226" y="120015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1161</xdr:row>
      <xdr:rowOff>0</xdr:rowOff>
    </xdr:from>
    <xdr:ext cx="285750" cy="165365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F59EA4E1-CB3A-4551-934D-CC82DDFC3C71}"/>
            </a:ext>
          </a:extLst>
        </xdr:cNvPr>
        <xdr:cNvSpPr txBox="1"/>
      </xdr:nvSpPr>
      <xdr:spPr>
        <a:xfrm>
          <a:off x="7515226" y="120015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1161</xdr:row>
      <xdr:rowOff>0</xdr:rowOff>
    </xdr:from>
    <xdr:ext cx="285750" cy="165365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CA45702F-EA3B-4C55-A4C4-68D1502761A9}"/>
            </a:ext>
          </a:extLst>
        </xdr:cNvPr>
        <xdr:cNvSpPr txBox="1"/>
      </xdr:nvSpPr>
      <xdr:spPr>
        <a:xfrm>
          <a:off x="7515226" y="120015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1159</xdr:row>
      <xdr:rowOff>0</xdr:rowOff>
    </xdr:from>
    <xdr:ext cx="285750" cy="162224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136A42E7-8786-4F35-8F8F-C17B994C5A4D}"/>
            </a:ext>
          </a:extLst>
        </xdr:cNvPr>
        <xdr:cNvSpPr txBox="1"/>
      </xdr:nvSpPr>
      <xdr:spPr>
        <a:xfrm>
          <a:off x="7515226" y="50196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1159</xdr:row>
      <xdr:rowOff>0</xdr:rowOff>
    </xdr:from>
    <xdr:ext cx="285750" cy="162224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9E912E24-B8BF-48E3-9B02-F741E60EEC56}"/>
            </a:ext>
          </a:extLst>
        </xdr:cNvPr>
        <xdr:cNvSpPr txBox="1"/>
      </xdr:nvSpPr>
      <xdr:spPr>
        <a:xfrm>
          <a:off x="7515226" y="50196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1159</xdr:row>
      <xdr:rowOff>0</xdr:rowOff>
    </xdr:from>
    <xdr:ext cx="285750" cy="165365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C0592F3D-3630-4F33-ADA8-DC47A1E3D12E}"/>
            </a:ext>
          </a:extLst>
        </xdr:cNvPr>
        <xdr:cNvSpPr txBox="1"/>
      </xdr:nvSpPr>
      <xdr:spPr>
        <a:xfrm>
          <a:off x="7515226" y="50196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1159</xdr:row>
      <xdr:rowOff>0</xdr:rowOff>
    </xdr:from>
    <xdr:ext cx="285750" cy="165365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3BFE8B77-EA66-44E0-9559-6B4E8B78F234}"/>
            </a:ext>
          </a:extLst>
        </xdr:cNvPr>
        <xdr:cNvSpPr txBox="1"/>
      </xdr:nvSpPr>
      <xdr:spPr>
        <a:xfrm>
          <a:off x="7515226" y="50196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1159</xdr:row>
      <xdr:rowOff>0</xdr:rowOff>
    </xdr:from>
    <xdr:ext cx="285750" cy="162224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7426E659-89F2-400A-A247-36856AC400E9}"/>
            </a:ext>
          </a:extLst>
        </xdr:cNvPr>
        <xdr:cNvSpPr txBox="1"/>
      </xdr:nvSpPr>
      <xdr:spPr>
        <a:xfrm>
          <a:off x="7515226" y="70389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1159</xdr:row>
      <xdr:rowOff>0</xdr:rowOff>
    </xdr:from>
    <xdr:ext cx="285750" cy="162224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D8D0A4E-FA53-4D21-895D-976E9873EF75}"/>
            </a:ext>
          </a:extLst>
        </xdr:cNvPr>
        <xdr:cNvSpPr txBox="1"/>
      </xdr:nvSpPr>
      <xdr:spPr>
        <a:xfrm>
          <a:off x="7515226" y="70389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1159</xdr:row>
      <xdr:rowOff>0</xdr:rowOff>
    </xdr:from>
    <xdr:ext cx="285750" cy="165365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A8BF31DA-487F-411C-9D19-63FF067E7390}"/>
            </a:ext>
          </a:extLst>
        </xdr:cNvPr>
        <xdr:cNvSpPr txBox="1"/>
      </xdr:nvSpPr>
      <xdr:spPr>
        <a:xfrm>
          <a:off x="7515226" y="70389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1159</xdr:row>
      <xdr:rowOff>0</xdr:rowOff>
    </xdr:from>
    <xdr:ext cx="285750" cy="165365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DEA1A229-7B34-4DC1-8674-9DACC55F98E4}"/>
            </a:ext>
          </a:extLst>
        </xdr:cNvPr>
        <xdr:cNvSpPr txBox="1"/>
      </xdr:nvSpPr>
      <xdr:spPr>
        <a:xfrm>
          <a:off x="7515226" y="70389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1160</xdr:row>
      <xdr:rowOff>0</xdr:rowOff>
    </xdr:from>
    <xdr:ext cx="285750" cy="162224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E85926EE-7044-4E14-AFEE-6811D9EA361E}"/>
            </a:ext>
          </a:extLst>
        </xdr:cNvPr>
        <xdr:cNvSpPr txBox="1"/>
      </xdr:nvSpPr>
      <xdr:spPr>
        <a:xfrm>
          <a:off x="7515226" y="87915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1160</xdr:row>
      <xdr:rowOff>0</xdr:rowOff>
    </xdr:from>
    <xdr:ext cx="285750" cy="162224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1E85C324-637A-4AC8-8F56-8DF08261EF0F}"/>
            </a:ext>
          </a:extLst>
        </xdr:cNvPr>
        <xdr:cNvSpPr txBox="1"/>
      </xdr:nvSpPr>
      <xdr:spPr>
        <a:xfrm>
          <a:off x="7515226" y="87915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1160</xdr:row>
      <xdr:rowOff>0</xdr:rowOff>
    </xdr:from>
    <xdr:ext cx="285750" cy="165365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CFD5222-B993-4AA0-9713-7C5FEF9B9ACF}"/>
            </a:ext>
          </a:extLst>
        </xdr:cNvPr>
        <xdr:cNvSpPr txBox="1"/>
      </xdr:nvSpPr>
      <xdr:spPr>
        <a:xfrm>
          <a:off x="7515226" y="87915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1160</xdr:row>
      <xdr:rowOff>0</xdr:rowOff>
    </xdr:from>
    <xdr:ext cx="285750" cy="165365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1791717-DAC8-4354-8CD6-B0D02DF5B4EE}"/>
            </a:ext>
          </a:extLst>
        </xdr:cNvPr>
        <xdr:cNvSpPr txBox="1"/>
      </xdr:nvSpPr>
      <xdr:spPr>
        <a:xfrm>
          <a:off x="7515226" y="87915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1216</xdr:row>
      <xdr:rowOff>0</xdr:rowOff>
    </xdr:from>
    <xdr:ext cx="285750" cy="162224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DFCCDFD-77CB-4D0C-B672-986C06EAB5F1}"/>
            </a:ext>
          </a:extLst>
        </xdr:cNvPr>
        <xdr:cNvSpPr txBox="1"/>
      </xdr:nvSpPr>
      <xdr:spPr>
        <a:xfrm>
          <a:off x="7724776" y="97345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1216</xdr:row>
      <xdr:rowOff>0</xdr:rowOff>
    </xdr:from>
    <xdr:ext cx="285750" cy="162224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1E48F6C2-9702-4FB3-BB49-BC8CFED4CF2C}"/>
            </a:ext>
          </a:extLst>
        </xdr:cNvPr>
        <xdr:cNvSpPr txBox="1"/>
      </xdr:nvSpPr>
      <xdr:spPr>
        <a:xfrm>
          <a:off x="7724776" y="97345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1216</xdr:row>
      <xdr:rowOff>0</xdr:rowOff>
    </xdr:from>
    <xdr:ext cx="285750" cy="165365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51575A9E-483B-41B3-91AA-DB4105B5DE9E}"/>
            </a:ext>
          </a:extLst>
        </xdr:cNvPr>
        <xdr:cNvSpPr txBox="1"/>
      </xdr:nvSpPr>
      <xdr:spPr>
        <a:xfrm>
          <a:off x="7724776" y="97345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1216</xdr:row>
      <xdr:rowOff>0</xdr:rowOff>
    </xdr:from>
    <xdr:ext cx="285750" cy="165365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495CBA3B-D632-4F8D-AB9D-E759E7D01B2C}"/>
            </a:ext>
          </a:extLst>
        </xdr:cNvPr>
        <xdr:cNvSpPr txBox="1"/>
      </xdr:nvSpPr>
      <xdr:spPr>
        <a:xfrm>
          <a:off x="7724776" y="97345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1213</xdr:row>
      <xdr:rowOff>0</xdr:rowOff>
    </xdr:from>
    <xdr:ext cx="285750" cy="162224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6494DB80-514F-4371-A2A2-1894AB5B3F53}"/>
            </a:ext>
          </a:extLst>
        </xdr:cNvPr>
        <xdr:cNvSpPr txBox="1"/>
      </xdr:nvSpPr>
      <xdr:spPr>
        <a:xfrm>
          <a:off x="7724776" y="41814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1213</xdr:row>
      <xdr:rowOff>0</xdr:rowOff>
    </xdr:from>
    <xdr:ext cx="285750" cy="162224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979D1E02-3203-4D44-BA20-FECF0FCC63C1}"/>
            </a:ext>
          </a:extLst>
        </xdr:cNvPr>
        <xdr:cNvSpPr txBox="1"/>
      </xdr:nvSpPr>
      <xdr:spPr>
        <a:xfrm>
          <a:off x="7724776" y="41814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1213</xdr:row>
      <xdr:rowOff>0</xdr:rowOff>
    </xdr:from>
    <xdr:ext cx="285750" cy="165365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3D05D2D2-0CD0-4C23-AD11-6F2A55BFD522}"/>
            </a:ext>
          </a:extLst>
        </xdr:cNvPr>
        <xdr:cNvSpPr txBox="1"/>
      </xdr:nvSpPr>
      <xdr:spPr>
        <a:xfrm>
          <a:off x="7724776" y="41814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1213</xdr:row>
      <xdr:rowOff>0</xdr:rowOff>
    </xdr:from>
    <xdr:ext cx="285750" cy="165365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D5DD3ACB-1C41-452F-8FD7-8EC2BB475AA3}"/>
            </a:ext>
          </a:extLst>
        </xdr:cNvPr>
        <xdr:cNvSpPr txBox="1"/>
      </xdr:nvSpPr>
      <xdr:spPr>
        <a:xfrm>
          <a:off x="7724776" y="41814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1214</xdr:row>
      <xdr:rowOff>0</xdr:rowOff>
    </xdr:from>
    <xdr:ext cx="285750" cy="162224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25067853-51BA-43C7-A335-39197CE82BA3}"/>
            </a:ext>
          </a:extLst>
        </xdr:cNvPr>
        <xdr:cNvSpPr txBox="1"/>
      </xdr:nvSpPr>
      <xdr:spPr>
        <a:xfrm>
          <a:off x="7724776" y="62007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1214</xdr:row>
      <xdr:rowOff>0</xdr:rowOff>
    </xdr:from>
    <xdr:ext cx="285750" cy="162224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4A61B29-E1D2-48E5-8CDD-779CA4D947E2}"/>
            </a:ext>
          </a:extLst>
        </xdr:cNvPr>
        <xdr:cNvSpPr txBox="1"/>
      </xdr:nvSpPr>
      <xdr:spPr>
        <a:xfrm>
          <a:off x="7724776" y="62007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1214</xdr:row>
      <xdr:rowOff>0</xdr:rowOff>
    </xdr:from>
    <xdr:ext cx="285750" cy="165365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7B3CDA19-B99E-4A28-A3B9-B22CC7233775}"/>
            </a:ext>
          </a:extLst>
        </xdr:cNvPr>
        <xdr:cNvSpPr txBox="1"/>
      </xdr:nvSpPr>
      <xdr:spPr>
        <a:xfrm>
          <a:off x="7724776" y="62007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1214</xdr:row>
      <xdr:rowOff>0</xdr:rowOff>
    </xdr:from>
    <xdr:ext cx="285750" cy="165365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A49FCE47-B37A-4844-99A6-D108C93DB2DB}"/>
            </a:ext>
          </a:extLst>
        </xdr:cNvPr>
        <xdr:cNvSpPr txBox="1"/>
      </xdr:nvSpPr>
      <xdr:spPr>
        <a:xfrm>
          <a:off x="7724776" y="62007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1215</xdr:row>
      <xdr:rowOff>0</xdr:rowOff>
    </xdr:from>
    <xdr:ext cx="285750" cy="162224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2A8BB84A-2CA6-4570-BAFF-02C71D747D6D}"/>
            </a:ext>
          </a:extLst>
        </xdr:cNvPr>
        <xdr:cNvSpPr txBox="1"/>
      </xdr:nvSpPr>
      <xdr:spPr>
        <a:xfrm>
          <a:off x="7724776" y="795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1215</xdr:row>
      <xdr:rowOff>0</xdr:rowOff>
    </xdr:from>
    <xdr:ext cx="285750" cy="162224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1931DD76-E5B7-473F-B40A-34B35F95E0E9}"/>
            </a:ext>
          </a:extLst>
        </xdr:cNvPr>
        <xdr:cNvSpPr txBox="1"/>
      </xdr:nvSpPr>
      <xdr:spPr>
        <a:xfrm>
          <a:off x="7724776" y="795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1215</xdr:row>
      <xdr:rowOff>0</xdr:rowOff>
    </xdr:from>
    <xdr:ext cx="285750" cy="165365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EE990746-0760-44CA-BE58-DE59B6CE4F2E}"/>
            </a:ext>
          </a:extLst>
        </xdr:cNvPr>
        <xdr:cNvSpPr txBox="1"/>
      </xdr:nvSpPr>
      <xdr:spPr>
        <a:xfrm>
          <a:off x="7724776" y="795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1215</xdr:row>
      <xdr:rowOff>0</xdr:rowOff>
    </xdr:from>
    <xdr:ext cx="285750" cy="165365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E98EF702-06B3-4F45-81E5-C330B6E3E80A}"/>
            </a:ext>
          </a:extLst>
        </xdr:cNvPr>
        <xdr:cNvSpPr txBox="1"/>
      </xdr:nvSpPr>
      <xdr:spPr>
        <a:xfrm>
          <a:off x="7724776" y="795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1231</xdr:row>
      <xdr:rowOff>0</xdr:rowOff>
    </xdr:from>
    <xdr:ext cx="285750" cy="162224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BDEBD0C-7B8C-4436-A475-63A434974A73}"/>
            </a:ext>
          </a:extLst>
        </xdr:cNvPr>
        <xdr:cNvSpPr txBox="1"/>
      </xdr:nvSpPr>
      <xdr:spPr>
        <a:xfrm>
          <a:off x="5962651" y="51530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1231</xdr:row>
      <xdr:rowOff>0</xdr:rowOff>
    </xdr:from>
    <xdr:ext cx="285750" cy="162224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4B34AE6A-5C29-455A-AE0F-3BF4FC7962F6}"/>
            </a:ext>
          </a:extLst>
        </xdr:cNvPr>
        <xdr:cNvSpPr txBox="1"/>
      </xdr:nvSpPr>
      <xdr:spPr>
        <a:xfrm>
          <a:off x="5962651" y="51530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1231</xdr:row>
      <xdr:rowOff>0</xdr:rowOff>
    </xdr:from>
    <xdr:ext cx="285750" cy="165365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D25D01C-46A9-412D-A408-83B0EA4B840F}"/>
            </a:ext>
          </a:extLst>
        </xdr:cNvPr>
        <xdr:cNvSpPr txBox="1"/>
      </xdr:nvSpPr>
      <xdr:spPr>
        <a:xfrm>
          <a:off x="5962651" y="51530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1231</xdr:row>
      <xdr:rowOff>0</xdr:rowOff>
    </xdr:from>
    <xdr:ext cx="285750" cy="165365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8E6819BE-7496-4DEB-AD72-395DF40E8EDB}"/>
            </a:ext>
          </a:extLst>
        </xdr:cNvPr>
        <xdr:cNvSpPr txBox="1"/>
      </xdr:nvSpPr>
      <xdr:spPr>
        <a:xfrm>
          <a:off x="5962651" y="51530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1231</xdr:row>
      <xdr:rowOff>0</xdr:rowOff>
    </xdr:from>
    <xdr:ext cx="285750" cy="162224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4E801994-A496-4487-8AE6-AB089E2CE903}"/>
            </a:ext>
          </a:extLst>
        </xdr:cNvPr>
        <xdr:cNvSpPr txBox="1"/>
      </xdr:nvSpPr>
      <xdr:spPr>
        <a:xfrm>
          <a:off x="5962651" y="51530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1231</xdr:row>
      <xdr:rowOff>0</xdr:rowOff>
    </xdr:from>
    <xdr:ext cx="285750" cy="162224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DA440D0-28E4-4F92-BE71-20CDC9813969}"/>
            </a:ext>
          </a:extLst>
        </xdr:cNvPr>
        <xdr:cNvSpPr txBox="1"/>
      </xdr:nvSpPr>
      <xdr:spPr>
        <a:xfrm>
          <a:off x="5962651" y="51530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1231</xdr:row>
      <xdr:rowOff>0</xdr:rowOff>
    </xdr:from>
    <xdr:ext cx="285750" cy="165365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68BC056-5CF4-4E6A-A92F-053357316DBB}"/>
            </a:ext>
          </a:extLst>
        </xdr:cNvPr>
        <xdr:cNvSpPr txBox="1"/>
      </xdr:nvSpPr>
      <xdr:spPr>
        <a:xfrm>
          <a:off x="5962651" y="51530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1231</xdr:row>
      <xdr:rowOff>0</xdr:rowOff>
    </xdr:from>
    <xdr:ext cx="285750" cy="165365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EB11BDC-3777-4F36-B3BD-F8633A731047}"/>
            </a:ext>
          </a:extLst>
        </xdr:cNvPr>
        <xdr:cNvSpPr txBox="1"/>
      </xdr:nvSpPr>
      <xdr:spPr>
        <a:xfrm>
          <a:off x="5962651" y="51530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2224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1FC5912-6590-484F-AFE7-735A8BC52FC9}"/>
            </a:ext>
          </a:extLst>
        </xdr:cNvPr>
        <xdr:cNvSpPr txBox="1"/>
      </xdr:nvSpPr>
      <xdr:spPr>
        <a:xfrm>
          <a:off x="683895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505C1CA6-0348-4B85-BCC9-39E0A2EB9E43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CE6C8C0F-7C07-4FCE-994E-EC61FCC66067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3AAAB5F7-C488-46E3-86C4-513F251A9501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47C5D8E-F440-43F0-9B24-9C40D1FB897E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948FD4F3-2F49-4F8E-9206-99CAD80A4EBB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C34C8C85-799F-4D8F-A3C0-E0E28E2DC55F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974BE276-556D-4FAF-933E-FC112DF0073C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C30ED35-A8B0-4EB1-A925-1AA14EFFFB8B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BB837456-E769-47FC-B188-90A7B424DEAF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7DD2AEDB-CE67-4FA8-98A0-8BAC5F79CFAE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8BE659C-ABE9-41EF-97F5-5F47CD6EC972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B3576E65-D253-4B5B-8FE9-EC6882668A4F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DD5FC127-3D68-433E-B4D4-F503652AC0A8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C44AE651-1C7A-461E-AD6C-273695B985BE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3DC5DDE4-9C35-487F-827F-9CE1C7FD7C3D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CA155E38-989B-4BEC-B3B6-16B96A038F2F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5BD385EB-7858-47C6-816C-8D9DA53D14BA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88487D77-7EEC-4BCA-A218-A676D327DC09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2224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E43F309-86AE-46A0-9136-1215D01B533C}"/>
            </a:ext>
          </a:extLst>
        </xdr:cNvPr>
        <xdr:cNvSpPr txBox="1"/>
      </xdr:nvSpPr>
      <xdr:spPr>
        <a:xfrm>
          <a:off x="683895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4E6840B-7EBB-4CD0-AD55-FD24A510E329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F94287A0-2E11-42E4-8191-39657BAF81ED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138E74A6-14C1-43BE-BB22-E5D6C91AD3B6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597E8DEC-E2A1-47FA-8974-6BAA5887F8F3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77A1A34B-D2D6-409A-A4BD-093B0DE02E09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ABAF022D-B79A-4979-99AE-01849E9F4833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4B6DFBCE-D2FB-4213-AE0E-4DBDF0CD6EC6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CED5D430-FF19-45EC-94EF-EC5EE9E52F25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800AE59E-4B3A-43AE-BED0-E1CB21439C78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3CA6E8A2-66E2-402C-A924-F88F10C4C717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3766E9AF-F80E-40FD-9186-375566A52955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6386AD84-35E8-4BA4-AF7D-FAF90E7A9556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AABAF91-8E4F-4E89-8523-714F3ABF7EFF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1E74B1EA-8EF3-4AB1-85F3-178E294369D6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CCC9AB0C-B176-4E74-BF6C-8EFF89A63D9A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1BC6B56F-BA6E-4503-882E-7B77299375FA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918402D4-2812-4953-843F-46D14845B4F3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221AA5D4-0E75-4E2D-BCA2-2FC58EE976CE}"/>
            </a:ext>
          </a:extLst>
        </xdr:cNvPr>
        <xdr:cNvSpPr txBox="1"/>
      </xdr:nvSpPr>
      <xdr:spPr>
        <a:xfrm>
          <a:off x="683895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2224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7BCAB209-12FE-467B-B755-F7619F809428}"/>
            </a:ext>
          </a:extLst>
        </xdr:cNvPr>
        <xdr:cNvSpPr txBox="1"/>
      </xdr:nvSpPr>
      <xdr:spPr>
        <a:xfrm>
          <a:off x="7762876" y="41338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2224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597C929B-DCD1-45E5-8D0B-F277202D1C9B}"/>
            </a:ext>
          </a:extLst>
        </xdr:cNvPr>
        <xdr:cNvSpPr txBox="1"/>
      </xdr:nvSpPr>
      <xdr:spPr>
        <a:xfrm>
          <a:off x="7762876" y="41338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E97ACD94-B496-4765-9634-379715EB81E2}"/>
            </a:ext>
          </a:extLst>
        </xdr:cNvPr>
        <xdr:cNvSpPr txBox="1"/>
      </xdr:nvSpPr>
      <xdr:spPr>
        <a:xfrm>
          <a:off x="7762876" y="41338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1268</xdr:row>
      <xdr:rowOff>0</xdr:rowOff>
    </xdr:from>
    <xdr:ext cx="285750" cy="165365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ABA14354-76E2-4119-AC3B-8AC36ADB0508}"/>
            </a:ext>
          </a:extLst>
        </xdr:cNvPr>
        <xdr:cNvSpPr txBox="1"/>
      </xdr:nvSpPr>
      <xdr:spPr>
        <a:xfrm>
          <a:off x="7762876" y="41338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1269</xdr:row>
      <xdr:rowOff>0</xdr:rowOff>
    </xdr:from>
    <xdr:ext cx="285750" cy="162224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0260B59-2CAA-4E17-9AD4-AAA6E238C94A}"/>
            </a:ext>
          </a:extLst>
        </xdr:cNvPr>
        <xdr:cNvSpPr txBox="1"/>
      </xdr:nvSpPr>
      <xdr:spPr>
        <a:xfrm>
          <a:off x="7762876" y="61531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1269</xdr:row>
      <xdr:rowOff>0</xdr:rowOff>
    </xdr:from>
    <xdr:ext cx="285750" cy="162224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8B89131-1658-41DB-80D7-8B6A997007F1}"/>
            </a:ext>
          </a:extLst>
        </xdr:cNvPr>
        <xdr:cNvSpPr txBox="1"/>
      </xdr:nvSpPr>
      <xdr:spPr>
        <a:xfrm>
          <a:off x="7762876" y="61531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1269</xdr:row>
      <xdr:rowOff>0</xdr:rowOff>
    </xdr:from>
    <xdr:ext cx="285750" cy="165365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1C1A6856-7E0A-4812-9E2D-1F998B0F264E}"/>
            </a:ext>
          </a:extLst>
        </xdr:cNvPr>
        <xdr:cNvSpPr txBox="1"/>
      </xdr:nvSpPr>
      <xdr:spPr>
        <a:xfrm>
          <a:off x="7762876" y="61531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1269</xdr:row>
      <xdr:rowOff>0</xdr:rowOff>
    </xdr:from>
    <xdr:ext cx="285750" cy="165365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F89887AE-636A-4B3C-B432-CE26ABAB9F91}"/>
            </a:ext>
          </a:extLst>
        </xdr:cNvPr>
        <xdr:cNvSpPr txBox="1"/>
      </xdr:nvSpPr>
      <xdr:spPr>
        <a:xfrm>
          <a:off x="7762876" y="61531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1270</xdr:row>
      <xdr:rowOff>0</xdr:rowOff>
    </xdr:from>
    <xdr:ext cx="285750" cy="162224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52E691A6-F2DB-45BE-B4C9-D54DECAB94C7}"/>
            </a:ext>
          </a:extLst>
        </xdr:cNvPr>
        <xdr:cNvSpPr txBox="1"/>
      </xdr:nvSpPr>
      <xdr:spPr>
        <a:xfrm>
          <a:off x="7762876" y="96583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1270</xdr:row>
      <xdr:rowOff>0</xdr:rowOff>
    </xdr:from>
    <xdr:ext cx="285750" cy="162224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187D9ECD-C581-4252-A474-EB48AD5E8206}"/>
            </a:ext>
          </a:extLst>
        </xdr:cNvPr>
        <xdr:cNvSpPr txBox="1"/>
      </xdr:nvSpPr>
      <xdr:spPr>
        <a:xfrm>
          <a:off x="7762876" y="96583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1270</xdr:row>
      <xdr:rowOff>0</xdr:rowOff>
    </xdr:from>
    <xdr:ext cx="285750" cy="165365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E7013185-6DFA-42AE-9F41-C66DFC1D5B4E}"/>
            </a:ext>
          </a:extLst>
        </xdr:cNvPr>
        <xdr:cNvSpPr txBox="1"/>
      </xdr:nvSpPr>
      <xdr:spPr>
        <a:xfrm>
          <a:off x="7762876" y="96583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1270</xdr:row>
      <xdr:rowOff>0</xdr:rowOff>
    </xdr:from>
    <xdr:ext cx="285750" cy="165365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09FC77F-155C-40D0-A9C5-F85BC840B823}"/>
            </a:ext>
          </a:extLst>
        </xdr:cNvPr>
        <xdr:cNvSpPr txBox="1"/>
      </xdr:nvSpPr>
      <xdr:spPr>
        <a:xfrm>
          <a:off x="7762876" y="96583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1291</xdr:row>
      <xdr:rowOff>0</xdr:rowOff>
    </xdr:from>
    <xdr:ext cx="285750" cy="162224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644239A0-5D3F-4C44-A7FD-7B302ED50101}"/>
            </a:ext>
          </a:extLst>
        </xdr:cNvPr>
        <xdr:cNvSpPr txBox="1"/>
      </xdr:nvSpPr>
      <xdr:spPr>
        <a:xfrm>
          <a:off x="7724776" y="62293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1291</xdr:row>
      <xdr:rowOff>0</xdr:rowOff>
    </xdr:from>
    <xdr:ext cx="285750" cy="162224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ABF4B82C-B381-4ED6-9BC1-995D44AA6EDB}"/>
            </a:ext>
          </a:extLst>
        </xdr:cNvPr>
        <xdr:cNvSpPr txBox="1"/>
      </xdr:nvSpPr>
      <xdr:spPr>
        <a:xfrm>
          <a:off x="7724776" y="62293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1291</xdr:row>
      <xdr:rowOff>0</xdr:rowOff>
    </xdr:from>
    <xdr:ext cx="285750" cy="165365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4BDFDF8D-4A57-4C0A-BA6B-32897D44A48F}"/>
            </a:ext>
          </a:extLst>
        </xdr:cNvPr>
        <xdr:cNvSpPr txBox="1"/>
      </xdr:nvSpPr>
      <xdr:spPr>
        <a:xfrm>
          <a:off x="7724776" y="62293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1291</xdr:row>
      <xdr:rowOff>0</xdr:rowOff>
    </xdr:from>
    <xdr:ext cx="285750" cy="165365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9627EE00-4C33-4292-AE06-B49CE10C1CDF}"/>
            </a:ext>
          </a:extLst>
        </xdr:cNvPr>
        <xdr:cNvSpPr txBox="1"/>
      </xdr:nvSpPr>
      <xdr:spPr>
        <a:xfrm>
          <a:off x="7724776" y="62293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1291</xdr:row>
      <xdr:rowOff>0</xdr:rowOff>
    </xdr:from>
    <xdr:ext cx="285750" cy="162224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821BA0C9-50B5-415B-8384-D8CCACD14138}"/>
            </a:ext>
          </a:extLst>
        </xdr:cNvPr>
        <xdr:cNvSpPr txBox="1"/>
      </xdr:nvSpPr>
      <xdr:spPr>
        <a:xfrm>
          <a:off x="7724776" y="62293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1291</xdr:row>
      <xdr:rowOff>0</xdr:rowOff>
    </xdr:from>
    <xdr:ext cx="285750" cy="162224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CBD2D98D-4C46-4435-ACF2-578D194B2CE7}"/>
            </a:ext>
          </a:extLst>
        </xdr:cNvPr>
        <xdr:cNvSpPr txBox="1"/>
      </xdr:nvSpPr>
      <xdr:spPr>
        <a:xfrm>
          <a:off x="7724776" y="62293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1291</xdr:row>
      <xdr:rowOff>0</xdr:rowOff>
    </xdr:from>
    <xdr:ext cx="285750" cy="165365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828722DB-FE3D-4740-8BAE-8E9861886E90}"/>
            </a:ext>
          </a:extLst>
        </xdr:cNvPr>
        <xdr:cNvSpPr txBox="1"/>
      </xdr:nvSpPr>
      <xdr:spPr>
        <a:xfrm>
          <a:off x="7724776" y="62293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1291</xdr:row>
      <xdr:rowOff>0</xdr:rowOff>
    </xdr:from>
    <xdr:ext cx="285750" cy="165365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DF5BB9CB-9C85-48E8-AA7F-A4AB74A50C4D}"/>
            </a:ext>
          </a:extLst>
        </xdr:cNvPr>
        <xdr:cNvSpPr txBox="1"/>
      </xdr:nvSpPr>
      <xdr:spPr>
        <a:xfrm>
          <a:off x="7724776" y="62293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1292</xdr:row>
      <xdr:rowOff>0</xdr:rowOff>
    </xdr:from>
    <xdr:ext cx="285750" cy="162224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6F6CBFD-933A-4BBD-AF25-1D3477704849}"/>
            </a:ext>
          </a:extLst>
        </xdr:cNvPr>
        <xdr:cNvSpPr txBox="1"/>
      </xdr:nvSpPr>
      <xdr:spPr>
        <a:xfrm>
          <a:off x="8362951" y="41243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1292</xdr:row>
      <xdr:rowOff>0</xdr:rowOff>
    </xdr:from>
    <xdr:ext cx="285750" cy="162224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EDBF78F6-3673-494A-BC26-F6B6204EA671}"/>
            </a:ext>
          </a:extLst>
        </xdr:cNvPr>
        <xdr:cNvSpPr txBox="1"/>
      </xdr:nvSpPr>
      <xdr:spPr>
        <a:xfrm>
          <a:off x="8362951" y="41243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1292</xdr:row>
      <xdr:rowOff>0</xdr:rowOff>
    </xdr:from>
    <xdr:ext cx="285750" cy="165365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7999DB1-FB75-4934-90C3-5828A0F05E19}"/>
            </a:ext>
          </a:extLst>
        </xdr:cNvPr>
        <xdr:cNvSpPr txBox="1"/>
      </xdr:nvSpPr>
      <xdr:spPr>
        <a:xfrm>
          <a:off x="8362951" y="41243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1292</xdr:row>
      <xdr:rowOff>0</xdr:rowOff>
    </xdr:from>
    <xdr:ext cx="285750" cy="165365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144E2528-C526-46F4-8BDE-CBB4D2862463}"/>
            </a:ext>
          </a:extLst>
        </xdr:cNvPr>
        <xdr:cNvSpPr txBox="1"/>
      </xdr:nvSpPr>
      <xdr:spPr>
        <a:xfrm>
          <a:off x="8362951" y="41243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1292</xdr:row>
      <xdr:rowOff>0</xdr:rowOff>
    </xdr:from>
    <xdr:ext cx="285750" cy="162224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6CABBADB-2751-471C-B35D-64566C4BE9A0}"/>
            </a:ext>
          </a:extLst>
        </xdr:cNvPr>
        <xdr:cNvSpPr txBox="1"/>
      </xdr:nvSpPr>
      <xdr:spPr>
        <a:xfrm>
          <a:off x="8362951" y="41243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1292</xdr:row>
      <xdr:rowOff>0</xdr:rowOff>
    </xdr:from>
    <xdr:ext cx="285750" cy="162224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417B5A5D-193B-4827-BE5F-27A8A8934FB4}"/>
            </a:ext>
          </a:extLst>
        </xdr:cNvPr>
        <xdr:cNvSpPr txBox="1"/>
      </xdr:nvSpPr>
      <xdr:spPr>
        <a:xfrm>
          <a:off x="8362951" y="41243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1292</xdr:row>
      <xdr:rowOff>0</xdr:rowOff>
    </xdr:from>
    <xdr:ext cx="285750" cy="165365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A3D5F618-97C5-4F8A-8F99-F1ACCB28BC79}"/>
            </a:ext>
          </a:extLst>
        </xdr:cNvPr>
        <xdr:cNvSpPr txBox="1"/>
      </xdr:nvSpPr>
      <xdr:spPr>
        <a:xfrm>
          <a:off x="8362951" y="41243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1314</xdr:row>
      <xdr:rowOff>0</xdr:rowOff>
    </xdr:from>
    <xdr:ext cx="285750" cy="162224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89DEA5B9-E872-4AF0-8588-6334DC3C6D49}"/>
            </a:ext>
          </a:extLst>
        </xdr:cNvPr>
        <xdr:cNvSpPr txBox="1"/>
      </xdr:nvSpPr>
      <xdr:spPr>
        <a:xfrm>
          <a:off x="7762876" y="41338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1314</xdr:row>
      <xdr:rowOff>0</xdr:rowOff>
    </xdr:from>
    <xdr:ext cx="285750" cy="162224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C8F442B8-FE77-4BA4-A11D-738F82EAF068}"/>
            </a:ext>
          </a:extLst>
        </xdr:cNvPr>
        <xdr:cNvSpPr txBox="1"/>
      </xdr:nvSpPr>
      <xdr:spPr>
        <a:xfrm>
          <a:off x="7762876" y="41338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1314</xdr:row>
      <xdr:rowOff>0</xdr:rowOff>
    </xdr:from>
    <xdr:ext cx="285750" cy="165365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A77F383-66A0-425B-8C00-BF1E2A2EBD50}"/>
            </a:ext>
          </a:extLst>
        </xdr:cNvPr>
        <xdr:cNvSpPr txBox="1"/>
      </xdr:nvSpPr>
      <xdr:spPr>
        <a:xfrm>
          <a:off x="7762876" y="41338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1314</xdr:row>
      <xdr:rowOff>0</xdr:rowOff>
    </xdr:from>
    <xdr:ext cx="285750" cy="165365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F84129E5-0A87-4110-BB91-9E743774C375}"/>
            </a:ext>
          </a:extLst>
        </xdr:cNvPr>
        <xdr:cNvSpPr txBox="1"/>
      </xdr:nvSpPr>
      <xdr:spPr>
        <a:xfrm>
          <a:off x="7762876" y="41338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1315</xdr:row>
      <xdr:rowOff>0</xdr:rowOff>
    </xdr:from>
    <xdr:ext cx="285750" cy="162224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55BE0761-A3F3-442A-9A24-42632511B506}"/>
            </a:ext>
          </a:extLst>
        </xdr:cNvPr>
        <xdr:cNvSpPr txBox="1"/>
      </xdr:nvSpPr>
      <xdr:spPr>
        <a:xfrm>
          <a:off x="7762876" y="55911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1315</xdr:row>
      <xdr:rowOff>0</xdr:rowOff>
    </xdr:from>
    <xdr:ext cx="285750" cy="162224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EAD4884F-B6EB-41FB-9636-BCCFF2405606}"/>
            </a:ext>
          </a:extLst>
        </xdr:cNvPr>
        <xdr:cNvSpPr txBox="1"/>
      </xdr:nvSpPr>
      <xdr:spPr>
        <a:xfrm>
          <a:off x="7762876" y="55911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1315</xdr:row>
      <xdr:rowOff>0</xdr:rowOff>
    </xdr:from>
    <xdr:ext cx="285750" cy="165365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F9D22038-74C8-4BA8-944D-45F175E3B642}"/>
            </a:ext>
          </a:extLst>
        </xdr:cNvPr>
        <xdr:cNvSpPr txBox="1"/>
      </xdr:nvSpPr>
      <xdr:spPr>
        <a:xfrm>
          <a:off x="7762876" y="55911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1315</xdr:row>
      <xdr:rowOff>0</xdr:rowOff>
    </xdr:from>
    <xdr:ext cx="285750" cy="165365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CB4CBA07-B4BC-4E4F-878E-1EEC9C2DDCCA}"/>
            </a:ext>
          </a:extLst>
        </xdr:cNvPr>
        <xdr:cNvSpPr txBox="1"/>
      </xdr:nvSpPr>
      <xdr:spPr>
        <a:xfrm>
          <a:off x="7762876" y="55911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1316</xdr:row>
      <xdr:rowOff>0</xdr:rowOff>
    </xdr:from>
    <xdr:ext cx="285750" cy="162224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D70B67A8-148D-4E76-9BD3-4D957C4F055C}"/>
            </a:ext>
          </a:extLst>
        </xdr:cNvPr>
        <xdr:cNvSpPr txBox="1"/>
      </xdr:nvSpPr>
      <xdr:spPr>
        <a:xfrm>
          <a:off x="7762876" y="69818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1316</xdr:row>
      <xdr:rowOff>0</xdr:rowOff>
    </xdr:from>
    <xdr:ext cx="285750" cy="162224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94E44ED9-5419-47BC-B21F-6F1F1CE35856}"/>
            </a:ext>
          </a:extLst>
        </xdr:cNvPr>
        <xdr:cNvSpPr txBox="1"/>
      </xdr:nvSpPr>
      <xdr:spPr>
        <a:xfrm>
          <a:off x="7762876" y="69818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1316</xdr:row>
      <xdr:rowOff>0</xdr:rowOff>
    </xdr:from>
    <xdr:ext cx="285750" cy="165365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15689E07-AE52-4A17-A58C-6682811C37C5}"/>
            </a:ext>
          </a:extLst>
        </xdr:cNvPr>
        <xdr:cNvSpPr txBox="1"/>
      </xdr:nvSpPr>
      <xdr:spPr>
        <a:xfrm>
          <a:off x="7762876" y="69818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1316</xdr:row>
      <xdr:rowOff>0</xdr:rowOff>
    </xdr:from>
    <xdr:ext cx="285750" cy="165365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2E53D8F-25EE-4A96-8601-F725BF8FBAEE}"/>
            </a:ext>
          </a:extLst>
        </xdr:cNvPr>
        <xdr:cNvSpPr txBox="1"/>
      </xdr:nvSpPr>
      <xdr:spPr>
        <a:xfrm>
          <a:off x="7762876" y="69818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2224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284194A0-ACBE-4159-8A22-C534810F0828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2224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CD3F06E3-5801-40E2-B408-88CD23909F19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5365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BCA1FE1-38CC-403C-A900-BB5449AC8CAE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5365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D3D90FF8-1875-4E3A-A8C3-C0F958FC1AE9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2224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DEFAF560-5771-4F75-BB27-297F984CC72F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2224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1171EDAA-1816-4CA0-AA88-F865EE76BBAB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5365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F57FA5FD-3F5A-4A53-B735-2FF13D868EFC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5365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EB17651A-CDB8-4039-9BEC-13D14EA54634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2224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7D972C82-5CF7-4535-B3B3-BA7CC2DD4EF5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2224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E7CB4671-397A-4AB2-AFC8-350C6522DC06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5365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DFF21A63-55DA-458A-9ABE-714756BBBA52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1351</xdr:row>
      <xdr:rowOff>0</xdr:rowOff>
    </xdr:from>
    <xdr:ext cx="285750" cy="165365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C462CD40-9849-4F45-B435-F9712E7E792B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1364</xdr:row>
      <xdr:rowOff>0</xdr:rowOff>
    </xdr:from>
    <xdr:ext cx="285750" cy="162224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12635C77-B6B1-4ED3-8681-082E96DD0634}"/>
            </a:ext>
          </a:extLst>
        </xdr:cNvPr>
        <xdr:cNvSpPr txBox="1"/>
      </xdr:nvSpPr>
      <xdr:spPr>
        <a:xfrm>
          <a:off x="7724776" y="41624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1364</xdr:row>
      <xdr:rowOff>0</xdr:rowOff>
    </xdr:from>
    <xdr:ext cx="285750" cy="162224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19F9D6D8-4D43-4BEA-A69F-0870DC009635}"/>
            </a:ext>
          </a:extLst>
        </xdr:cNvPr>
        <xdr:cNvSpPr txBox="1"/>
      </xdr:nvSpPr>
      <xdr:spPr>
        <a:xfrm>
          <a:off x="7724776" y="41624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1364</xdr:row>
      <xdr:rowOff>0</xdr:rowOff>
    </xdr:from>
    <xdr:ext cx="285750" cy="165365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6715CB2A-2FC7-4FF1-A71E-8F087863D980}"/>
            </a:ext>
          </a:extLst>
        </xdr:cNvPr>
        <xdr:cNvSpPr txBox="1"/>
      </xdr:nvSpPr>
      <xdr:spPr>
        <a:xfrm>
          <a:off x="7724776" y="41624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1364</xdr:row>
      <xdr:rowOff>0</xdr:rowOff>
    </xdr:from>
    <xdr:ext cx="285750" cy="165365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E061A0E2-13BD-4C7F-8976-AE7785000315}"/>
            </a:ext>
          </a:extLst>
        </xdr:cNvPr>
        <xdr:cNvSpPr txBox="1"/>
      </xdr:nvSpPr>
      <xdr:spPr>
        <a:xfrm>
          <a:off x="7724776" y="41624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1365</xdr:row>
      <xdr:rowOff>0</xdr:rowOff>
    </xdr:from>
    <xdr:ext cx="285750" cy="162224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48A531C6-0486-4C1C-88CE-2BB2967B5BA1}"/>
            </a:ext>
          </a:extLst>
        </xdr:cNvPr>
        <xdr:cNvSpPr txBox="1"/>
      </xdr:nvSpPr>
      <xdr:spPr>
        <a:xfrm>
          <a:off x="7724776" y="61817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1365</xdr:row>
      <xdr:rowOff>0</xdr:rowOff>
    </xdr:from>
    <xdr:ext cx="285750" cy="162224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A2C62F5A-3B09-443E-AF31-673FAAAFE280}"/>
            </a:ext>
          </a:extLst>
        </xdr:cNvPr>
        <xdr:cNvSpPr txBox="1"/>
      </xdr:nvSpPr>
      <xdr:spPr>
        <a:xfrm>
          <a:off x="7724776" y="61817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1365</xdr:row>
      <xdr:rowOff>0</xdr:rowOff>
    </xdr:from>
    <xdr:ext cx="285750" cy="165365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D263999E-36ED-4F65-8048-7C7E1D659F3C}"/>
            </a:ext>
          </a:extLst>
        </xdr:cNvPr>
        <xdr:cNvSpPr txBox="1"/>
      </xdr:nvSpPr>
      <xdr:spPr>
        <a:xfrm>
          <a:off x="7724776" y="61817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1365</xdr:row>
      <xdr:rowOff>0</xdr:rowOff>
    </xdr:from>
    <xdr:ext cx="285750" cy="165365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B8407BD4-3100-4603-B712-417537FF5D95}"/>
            </a:ext>
          </a:extLst>
        </xdr:cNvPr>
        <xdr:cNvSpPr txBox="1"/>
      </xdr:nvSpPr>
      <xdr:spPr>
        <a:xfrm>
          <a:off x="7724776" y="61817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1366</xdr:row>
      <xdr:rowOff>0</xdr:rowOff>
    </xdr:from>
    <xdr:ext cx="285750" cy="162224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D4DCCF4A-FF1A-4DC6-BF5A-881B49F855A8}"/>
            </a:ext>
          </a:extLst>
        </xdr:cNvPr>
        <xdr:cNvSpPr txBox="1"/>
      </xdr:nvSpPr>
      <xdr:spPr>
        <a:xfrm>
          <a:off x="7724776" y="79343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1366</xdr:row>
      <xdr:rowOff>0</xdr:rowOff>
    </xdr:from>
    <xdr:ext cx="285750" cy="162224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60106547-2E94-40B5-930E-240F9672CCA6}"/>
            </a:ext>
          </a:extLst>
        </xdr:cNvPr>
        <xdr:cNvSpPr txBox="1"/>
      </xdr:nvSpPr>
      <xdr:spPr>
        <a:xfrm>
          <a:off x="7724776" y="79343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1366</xdr:row>
      <xdr:rowOff>0</xdr:rowOff>
    </xdr:from>
    <xdr:ext cx="285750" cy="165365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F510D3D6-E3D3-4144-BFBC-784F51F6EF11}"/>
            </a:ext>
          </a:extLst>
        </xdr:cNvPr>
        <xdr:cNvSpPr txBox="1"/>
      </xdr:nvSpPr>
      <xdr:spPr>
        <a:xfrm>
          <a:off x="7724776" y="79343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1366</xdr:row>
      <xdr:rowOff>0</xdr:rowOff>
    </xdr:from>
    <xdr:ext cx="285750" cy="165365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23B786FE-E6DE-451A-997A-1140840A3F51}"/>
            </a:ext>
          </a:extLst>
        </xdr:cNvPr>
        <xdr:cNvSpPr txBox="1"/>
      </xdr:nvSpPr>
      <xdr:spPr>
        <a:xfrm>
          <a:off x="7724776" y="79343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1366</xdr:row>
      <xdr:rowOff>0</xdr:rowOff>
    </xdr:from>
    <xdr:ext cx="285750" cy="162224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F78DB184-A990-4CA3-93B8-5E6A0EAE1D41}"/>
            </a:ext>
          </a:extLst>
        </xdr:cNvPr>
        <xdr:cNvSpPr txBox="1"/>
      </xdr:nvSpPr>
      <xdr:spPr>
        <a:xfrm>
          <a:off x="7724776" y="79343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1366</xdr:row>
      <xdr:rowOff>0</xdr:rowOff>
    </xdr:from>
    <xdr:ext cx="285750" cy="162224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15048673-AA7A-4EC9-99DA-C9892F9C3F46}"/>
            </a:ext>
          </a:extLst>
        </xdr:cNvPr>
        <xdr:cNvSpPr txBox="1"/>
      </xdr:nvSpPr>
      <xdr:spPr>
        <a:xfrm>
          <a:off x="7724776" y="79343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1366</xdr:row>
      <xdr:rowOff>0</xdr:rowOff>
    </xdr:from>
    <xdr:ext cx="285750" cy="165365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34598410-EE89-4F95-B2A8-83FD3E5DBC89}"/>
            </a:ext>
          </a:extLst>
        </xdr:cNvPr>
        <xdr:cNvSpPr txBox="1"/>
      </xdr:nvSpPr>
      <xdr:spPr>
        <a:xfrm>
          <a:off x="7724776" y="79343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1366</xdr:row>
      <xdr:rowOff>0</xdr:rowOff>
    </xdr:from>
    <xdr:ext cx="285750" cy="165365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AE7779C0-7448-4D46-961F-EA9778CCD4E2}"/>
            </a:ext>
          </a:extLst>
        </xdr:cNvPr>
        <xdr:cNvSpPr txBox="1"/>
      </xdr:nvSpPr>
      <xdr:spPr>
        <a:xfrm>
          <a:off x="7724776" y="79343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2224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FC97325-D975-43A7-9177-30FA079A63B4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2224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9D2C5C23-444F-4900-8BE5-8C2EFD20AA12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F06712F-4E1C-41FF-B979-505715640C7B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F3DB0F1-B61E-424A-8E8F-79C30A3BA5CF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2224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E3E90B03-2642-482B-A1B3-AE108245D957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2224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D0232899-F8B2-4EE9-B8B9-E9B931708819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5F0A093-651C-4691-9AA7-D56092287122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C9EB191C-4852-4B6B-B8B3-CBE8DEE0696A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2224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9455D1A6-4A96-420A-9BC1-2DFD4A90A5AC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2224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631DB7DD-EC4F-48F3-9D22-1843C6FC662A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825DD545-9DEE-4518-BE63-67D94D70405E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42E87B6D-0323-485E-834D-D65F7D2C3B72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A304015B-C7ED-4683-876C-FCC74497D637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2224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32221F98-249F-477F-B155-7B466323806E}"/>
            </a:ext>
          </a:extLst>
        </xdr:cNvPr>
        <xdr:cNvSpPr txBox="1"/>
      </xdr:nvSpPr>
      <xdr:spPr>
        <a:xfrm>
          <a:off x="6315076" y="41529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95502986-FC57-444E-B334-BD860900685F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89CFE75D-16A0-4FD6-9FE7-E541F586CD87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C0307465-E890-440E-8464-83372E4E9B18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CFDDD194-43D5-4AEA-8388-F94CEA09B2C5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80860EB0-F81B-4C0C-B765-BAF8235A87D4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A7D15C45-9EF5-4A9F-829A-53CAF2C5864C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ECA46484-7D3B-4881-958D-766647CCCADE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93593877-03AB-411E-B7B7-D420CEE39803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DFA5391-777F-4A9C-AE6A-618AD212E5A3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E34C0214-FEE0-40DE-A9FC-FF4C52726665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198ADBDA-DFC9-407B-8E18-F5C34222857B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C16151B5-BBF9-4244-A52A-302FEE5E6638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1368</xdr:row>
      <xdr:rowOff>0</xdr:rowOff>
    </xdr:from>
    <xdr:ext cx="285750" cy="165365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5329C53F-A5D6-475A-8275-EC0366E01622}"/>
            </a:ext>
          </a:extLst>
        </xdr:cNvPr>
        <xdr:cNvSpPr txBox="1"/>
      </xdr:nvSpPr>
      <xdr:spPr>
        <a:xfrm>
          <a:off x="6315076" y="41529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1387</xdr:row>
      <xdr:rowOff>0</xdr:rowOff>
    </xdr:from>
    <xdr:ext cx="285750" cy="162224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32FF72EE-9C3D-4DDF-97C7-184357E2A1D6}"/>
            </a:ext>
          </a:extLst>
        </xdr:cNvPr>
        <xdr:cNvSpPr txBox="1"/>
      </xdr:nvSpPr>
      <xdr:spPr>
        <a:xfrm>
          <a:off x="7724776" y="41814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1387</xdr:row>
      <xdr:rowOff>0</xdr:rowOff>
    </xdr:from>
    <xdr:ext cx="285750" cy="162224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588D2A9F-90C4-4F13-BC55-2AAF9BB1930A}"/>
            </a:ext>
          </a:extLst>
        </xdr:cNvPr>
        <xdr:cNvSpPr txBox="1"/>
      </xdr:nvSpPr>
      <xdr:spPr>
        <a:xfrm>
          <a:off x="7724776" y="41814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1387</xdr:row>
      <xdr:rowOff>0</xdr:rowOff>
    </xdr:from>
    <xdr:ext cx="285750" cy="165365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BA63E737-2FCD-4883-A24A-DF4EB299E09C}"/>
            </a:ext>
          </a:extLst>
        </xdr:cNvPr>
        <xdr:cNvSpPr txBox="1"/>
      </xdr:nvSpPr>
      <xdr:spPr>
        <a:xfrm>
          <a:off x="7724776" y="41814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1387</xdr:row>
      <xdr:rowOff>0</xdr:rowOff>
    </xdr:from>
    <xdr:ext cx="285750" cy="165365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23579D24-D716-4D6A-A6E1-9B9E20F404BD}"/>
            </a:ext>
          </a:extLst>
        </xdr:cNvPr>
        <xdr:cNvSpPr txBox="1"/>
      </xdr:nvSpPr>
      <xdr:spPr>
        <a:xfrm>
          <a:off x="7724776" y="41814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1433</xdr:row>
      <xdr:rowOff>0</xdr:rowOff>
    </xdr:from>
    <xdr:ext cx="285750" cy="162224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3282FC93-A495-4EAD-8FE7-5B126049F7F3}"/>
            </a:ext>
          </a:extLst>
        </xdr:cNvPr>
        <xdr:cNvSpPr txBox="1"/>
      </xdr:nvSpPr>
      <xdr:spPr>
        <a:xfrm>
          <a:off x="7724776" y="76771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1433</xdr:row>
      <xdr:rowOff>0</xdr:rowOff>
    </xdr:from>
    <xdr:ext cx="285750" cy="162224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7C9AE21-C534-408F-B837-B3364638EEDC}"/>
            </a:ext>
          </a:extLst>
        </xdr:cNvPr>
        <xdr:cNvSpPr txBox="1"/>
      </xdr:nvSpPr>
      <xdr:spPr>
        <a:xfrm>
          <a:off x="7724776" y="76771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1433</xdr:row>
      <xdr:rowOff>0</xdr:rowOff>
    </xdr:from>
    <xdr:ext cx="285750" cy="165365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36045BC4-0BD0-44DE-B0D0-E1DEA0206FF8}"/>
            </a:ext>
          </a:extLst>
        </xdr:cNvPr>
        <xdr:cNvSpPr txBox="1"/>
      </xdr:nvSpPr>
      <xdr:spPr>
        <a:xfrm>
          <a:off x="7724776" y="76771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1433</xdr:row>
      <xdr:rowOff>0</xdr:rowOff>
    </xdr:from>
    <xdr:ext cx="285750" cy="165365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925FB2AC-736E-48A4-83FA-5727DEAD80C1}"/>
            </a:ext>
          </a:extLst>
        </xdr:cNvPr>
        <xdr:cNvSpPr txBox="1"/>
      </xdr:nvSpPr>
      <xdr:spPr>
        <a:xfrm>
          <a:off x="7724776" y="76771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1431</xdr:row>
      <xdr:rowOff>0</xdr:rowOff>
    </xdr:from>
    <xdr:ext cx="285750" cy="162224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432444D3-698C-4743-A864-161176DFA0BF}"/>
            </a:ext>
          </a:extLst>
        </xdr:cNvPr>
        <xdr:cNvSpPr txBox="1"/>
      </xdr:nvSpPr>
      <xdr:spPr>
        <a:xfrm>
          <a:off x="7724776" y="414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1431</xdr:row>
      <xdr:rowOff>0</xdr:rowOff>
    </xdr:from>
    <xdr:ext cx="285750" cy="162224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36186FDE-BAD7-456F-A9C7-E4BD0CEAA396}"/>
            </a:ext>
          </a:extLst>
        </xdr:cNvPr>
        <xdr:cNvSpPr txBox="1"/>
      </xdr:nvSpPr>
      <xdr:spPr>
        <a:xfrm>
          <a:off x="7724776" y="414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1431</xdr:row>
      <xdr:rowOff>0</xdr:rowOff>
    </xdr:from>
    <xdr:ext cx="285750" cy="165365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567D6EEA-E3A9-4962-908E-3D9A2C4EBAF2}"/>
            </a:ext>
          </a:extLst>
        </xdr:cNvPr>
        <xdr:cNvSpPr txBox="1"/>
      </xdr:nvSpPr>
      <xdr:spPr>
        <a:xfrm>
          <a:off x="7724776" y="414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1431</xdr:row>
      <xdr:rowOff>0</xdr:rowOff>
    </xdr:from>
    <xdr:ext cx="285750" cy="165365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A94CAF-CB1D-4559-89B7-E736F2446086}"/>
            </a:ext>
          </a:extLst>
        </xdr:cNvPr>
        <xdr:cNvSpPr txBox="1"/>
      </xdr:nvSpPr>
      <xdr:spPr>
        <a:xfrm>
          <a:off x="7724776" y="414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1431</xdr:row>
      <xdr:rowOff>0</xdr:rowOff>
    </xdr:from>
    <xdr:ext cx="285750" cy="162224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5C2275BE-DC57-4E8C-9B0C-3888BC471DDE}"/>
            </a:ext>
          </a:extLst>
        </xdr:cNvPr>
        <xdr:cNvSpPr txBox="1"/>
      </xdr:nvSpPr>
      <xdr:spPr>
        <a:xfrm>
          <a:off x="7724776" y="414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1431</xdr:row>
      <xdr:rowOff>0</xdr:rowOff>
    </xdr:from>
    <xdr:ext cx="285750" cy="162224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416FD27-B1A3-48DD-982B-228952A6EECF}"/>
            </a:ext>
          </a:extLst>
        </xdr:cNvPr>
        <xdr:cNvSpPr txBox="1"/>
      </xdr:nvSpPr>
      <xdr:spPr>
        <a:xfrm>
          <a:off x="7724776" y="414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1431</xdr:row>
      <xdr:rowOff>0</xdr:rowOff>
    </xdr:from>
    <xdr:ext cx="285750" cy="165365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DA63FA3F-C651-48CE-BA0C-98990F510B77}"/>
            </a:ext>
          </a:extLst>
        </xdr:cNvPr>
        <xdr:cNvSpPr txBox="1"/>
      </xdr:nvSpPr>
      <xdr:spPr>
        <a:xfrm>
          <a:off x="7724776" y="414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1431</xdr:row>
      <xdr:rowOff>0</xdr:rowOff>
    </xdr:from>
    <xdr:ext cx="285750" cy="165365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8A05D17D-32FE-4B24-8100-2B5CEB6D7262}"/>
            </a:ext>
          </a:extLst>
        </xdr:cNvPr>
        <xdr:cNvSpPr txBox="1"/>
      </xdr:nvSpPr>
      <xdr:spPr>
        <a:xfrm>
          <a:off x="7724776" y="414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1432</xdr:row>
      <xdr:rowOff>0</xdr:rowOff>
    </xdr:from>
    <xdr:ext cx="285750" cy="162224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ACAD98C7-9F91-4F41-A9DC-A55643730BFF}"/>
            </a:ext>
          </a:extLst>
        </xdr:cNvPr>
        <xdr:cNvSpPr txBox="1"/>
      </xdr:nvSpPr>
      <xdr:spPr>
        <a:xfrm>
          <a:off x="7724776" y="58959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1432</xdr:row>
      <xdr:rowOff>0</xdr:rowOff>
    </xdr:from>
    <xdr:ext cx="285750" cy="162224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DE941242-EE29-4674-B523-70C2FEBBDAA3}"/>
            </a:ext>
          </a:extLst>
        </xdr:cNvPr>
        <xdr:cNvSpPr txBox="1"/>
      </xdr:nvSpPr>
      <xdr:spPr>
        <a:xfrm>
          <a:off x="7724776" y="58959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1432</xdr:row>
      <xdr:rowOff>0</xdr:rowOff>
    </xdr:from>
    <xdr:ext cx="285750" cy="165365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93DF0AE2-8EB7-44C8-A8E1-ADBC95AD0299}"/>
            </a:ext>
          </a:extLst>
        </xdr:cNvPr>
        <xdr:cNvSpPr txBox="1"/>
      </xdr:nvSpPr>
      <xdr:spPr>
        <a:xfrm>
          <a:off x="7724776" y="58959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1432</xdr:row>
      <xdr:rowOff>0</xdr:rowOff>
    </xdr:from>
    <xdr:ext cx="285750" cy="165365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B8762222-C604-4298-BE53-56128F429FB6}"/>
            </a:ext>
          </a:extLst>
        </xdr:cNvPr>
        <xdr:cNvSpPr txBox="1"/>
      </xdr:nvSpPr>
      <xdr:spPr>
        <a:xfrm>
          <a:off x="7724776" y="58959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1433</xdr:row>
      <xdr:rowOff>0</xdr:rowOff>
    </xdr:from>
    <xdr:ext cx="285750" cy="162224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F5D02CB7-E575-4969-BB99-487F11E386FA}"/>
            </a:ext>
          </a:extLst>
        </xdr:cNvPr>
        <xdr:cNvSpPr txBox="1"/>
      </xdr:nvSpPr>
      <xdr:spPr>
        <a:xfrm>
          <a:off x="7724776" y="76771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1433</xdr:row>
      <xdr:rowOff>0</xdr:rowOff>
    </xdr:from>
    <xdr:ext cx="285750" cy="162224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9D6157B8-17BA-454D-97DF-E238AEA7562B}"/>
            </a:ext>
          </a:extLst>
        </xdr:cNvPr>
        <xdr:cNvSpPr txBox="1"/>
      </xdr:nvSpPr>
      <xdr:spPr>
        <a:xfrm>
          <a:off x="7724776" y="76771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1433</xdr:row>
      <xdr:rowOff>0</xdr:rowOff>
    </xdr:from>
    <xdr:ext cx="285750" cy="165365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18A01780-735D-4AB8-BB99-C61637EDF244}"/>
            </a:ext>
          </a:extLst>
        </xdr:cNvPr>
        <xdr:cNvSpPr txBox="1"/>
      </xdr:nvSpPr>
      <xdr:spPr>
        <a:xfrm>
          <a:off x="7724776" y="76771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1433</xdr:row>
      <xdr:rowOff>0</xdr:rowOff>
    </xdr:from>
    <xdr:ext cx="285750" cy="165365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9632567B-656F-4B84-9CC8-E493EF59D579}"/>
            </a:ext>
          </a:extLst>
        </xdr:cNvPr>
        <xdr:cNvSpPr txBox="1"/>
      </xdr:nvSpPr>
      <xdr:spPr>
        <a:xfrm>
          <a:off x="7724776" y="76771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1490</xdr:row>
      <xdr:rowOff>0</xdr:rowOff>
    </xdr:from>
    <xdr:ext cx="285750" cy="162224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D265950A-55BF-4393-86E5-448FA976DC1F}"/>
            </a:ext>
          </a:extLst>
        </xdr:cNvPr>
        <xdr:cNvSpPr txBox="1"/>
      </xdr:nvSpPr>
      <xdr:spPr>
        <a:xfrm>
          <a:off x="6534151" y="44386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1490</xdr:row>
      <xdr:rowOff>0</xdr:rowOff>
    </xdr:from>
    <xdr:ext cx="285750" cy="162224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116CDDD2-2E4E-4743-B958-744548439E26}"/>
            </a:ext>
          </a:extLst>
        </xdr:cNvPr>
        <xdr:cNvSpPr txBox="1"/>
      </xdr:nvSpPr>
      <xdr:spPr>
        <a:xfrm>
          <a:off x="6534151" y="44386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1490</xdr:row>
      <xdr:rowOff>0</xdr:rowOff>
    </xdr:from>
    <xdr:ext cx="285750" cy="165365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301BCAC3-361B-4AB1-A3FD-5467943F37A8}"/>
            </a:ext>
          </a:extLst>
        </xdr:cNvPr>
        <xdr:cNvSpPr txBox="1"/>
      </xdr:nvSpPr>
      <xdr:spPr>
        <a:xfrm>
          <a:off x="6534151" y="44386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1490</xdr:row>
      <xdr:rowOff>0</xdr:rowOff>
    </xdr:from>
    <xdr:ext cx="285750" cy="165365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D7B77FE7-5FAF-4017-827D-72583219133E}"/>
            </a:ext>
          </a:extLst>
        </xdr:cNvPr>
        <xdr:cNvSpPr txBox="1"/>
      </xdr:nvSpPr>
      <xdr:spPr>
        <a:xfrm>
          <a:off x="6534151" y="44386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494</xdr:row>
      <xdr:rowOff>0</xdr:rowOff>
    </xdr:from>
    <xdr:ext cx="285750" cy="162224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A2E442EB-B298-4CD1-BB7F-D9E369D5D12F}"/>
            </a:ext>
          </a:extLst>
        </xdr:cNvPr>
        <xdr:cNvSpPr txBox="1"/>
      </xdr:nvSpPr>
      <xdr:spPr>
        <a:xfrm>
          <a:off x="8147050" y="54610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494</xdr:row>
      <xdr:rowOff>0</xdr:rowOff>
    </xdr:from>
    <xdr:ext cx="285750" cy="162224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4E872210-7DFD-41CB-B5A3-065D081F6801}"/>
            </a:ext>
          </a:extLst>
        </xdr:cNvPr>
        <xdr:cNvSpPr txBox="1"/>
      </xdr:nvSpPr>
      <xdr:spPr>
        <a:xfrm>
          <a:off x="8147050" y="54610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494</xdr:row>
      <xdr:rowOff>0</xdr:rowOff>
    </xdr:from>
    <xdr:ext cx="285750" cy="165365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4D0AB034-21CD-4B0D-B934-94DCC8E26617}"/>
            </a:ext>
          </a:extLst>
        </xdr:cNvPr>
        <xdr:cNvSpPr txBox="1"/>
      </xdr:nvSpPr>
      <xdr:spPr>
        <a:xfrm>
          <a:off x="8147050" y="54610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494</xdr:row>
      <xdr:rowOff>0</xdr:rowOff>
    </xdr:from>
    <xdr:ext cx="285750" cy="165365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F31B4BD5-9820-4BD8-8231-44B8DA09A228}"/>
            </a:ext>
          </a:extLst>
        </xdr:cNvPr>
        <xdr:cNvSpPr txBox="1"/>
      </xdr:nvSpPr>
      <xdr:spPr>
        <a:xfrm>
          <a:off x="8147050" y="54610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494</xdr:row>
      <xdr:rowOff>0</xdr:rowOff>
    </xdr:from>
    <xdr:ext cx="285750" cy="162224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88722639-D4DF-4CBD-A702-A68CE1ABD37C}"/>
            </a:ext>
          </a:extLst>
        </xdr:cNvPr>
        <xdr:cNvSpPr txBox="1"/>
      </xdr:nvSpPr>
      <xdr:spPr>
        <a:xfrm>
          <a:off x="8147050" y="54610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494</xdr:row>
      <xdr:rowOff>0</xdr:rowOff>
    </xdr:from>
    <xdr:ext cx="285750" cy="162224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2764B3E6-D488-4CC1-8542-EEE989AE57D4}"/>
            </a:ext>
          </a:extLst>
        </xdr:cNvPr>
        <xdr:cNvSpPr txBox="1"/>
      </xdr:nvSpPr>
      <xdr:spPr>
        <a:xfrm>
          <a:off x="8147050" y="54610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494</xdr:row>
      <xdr:rowOff>0</xdr:rowOff>
    </xdr:from>
    <xdr:ext cx="285750" cy="165365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24A13049-A1A1-4A57-8FCE-EC7786FE5392}"/>
            </a:ext>
          </a:extLst>
        </xdr:cNvPr>
        <xdr:cNvSpPr txBox="1"/>
      </xdr:nvSpPr>
      <xdr:spPr>
        <a:xfrm>
          <a:off x="8147050" y="54610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494</xdr:row>
      <xdr:rowOff>0</xdr:rowOff>
    </xdr:from>
    <xdr:ext cx="285750" cy="165365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522C7EE8-05F4-47A4-B35B-3EB7EA402F8C}"/>
            </a:ext>
          </a:extLst>
        </xdr:cNvPr>
        <xdr:cNvSpPr txBox="1"/>
      </xdr:nvSpPr>
      <xdr:spPr>
        <a:xfrm>
          <a:off x="8147050" y="54610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1506</xdr:row>
      <xdr:rowOff>0</xdr:rowOff>
    </xdr:from>
    <xdr:ext cx="285750" cy="162224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5A3445C-6D80-401A-B10C-F312660CCED2}"/>
            </a:ext>
          </a:extLst>
        </xdr:cNvPr>
        <xdr:cNvSpPr txBox="1"/>
      </xdr:nvSpPr>
      <xdr:spPr>
        <a:xfrm>
          <a:off x="8147050" y="120650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1506</xdr:row>
      <xdr:rowOff>0</xdr:rowOff>
    </xdr:from>
    <xdr:ext cx="285750" cy="162224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2141DE3-C0CC-4073-8901-FC15C7BB95A0}"/>
            </a:ext>
          </a:extLst>
        </xdr:cNvPr>
        <xdr:cNvSpPr txBox="1"/>
      </xdr:nvSpPr>
      <xdr:spPr>
        <a:xfrm>
          <a:off x="8147050" y="120650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1506</xdr:row>
      <xdr:rowOff>0</xdr:rowOff>
    </xdr:from>
    <xdr:ext cx="285750" cy="165365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A569DCD1-A449-4EAD-B01A-7F6274458EBE}"/>
            </a:ext>
          </a:extLst>
        </xdr:cNvPr>
        <xdr:cNvSpPr txBox="1"/>
      </xdr:nvSpPr>
      <xdr:spPr>
        <a:xfrm>
          <a:off x="8147050" y="120650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1506</xdr:row>
      <xdr:rowOff>0</xdr:rowOff>
    </xdr:from>
    <xdr:ext cx="285750" cy="165365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D330A0C-495B-4771-B4DA-39D4952E1B6B}"/>
            </a:ext>
          </a:extLst>
        </xdr:cNvPr>
        <xdr:cNvSpPr txBox="1"/>
      </xdr:nvSpPr>
      <xdr:spPr>
        <a:xfrm>
          <a:off x="8147050" y="120650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1502</xdr:row>
      <xdr:rowOff>0</xdr:rowOff>
    </xdr:from>
    <xdr:ext cx="285750" cy="162224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B999BECE-CEC0-42CB-8AA8-B8CB2488C235}"/>
            </a:ext>
          </a:extLst>
        </xdr:cNvPr>
        <xdr:cNvSpPr txBox="1"/>
      </xdr:nvSpPr>
      <xdr:spPr>
        <a:xfrm>
          <a:off x="8147050" y="87122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1502</xdr:row>
      <xdr:rowOff>0</xdr:rowOff>
    </xdr:from>
    <xdr:ext cx="285750" cy="162224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9AA59BDE-CC74-426C-9F06-04515DDE55AA}"/>
            </a:ext>
          </a:extLst>
        </xdr:cNvPr>
        <xdr:cNvSpPr txBox="1"/>
      </xdr:nvSpPr>
      <xdr:spPr>
        <a:xfrm>
          <a:off x="8147050" y="87122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1502</xdr:row>
      <xdr:rowOff>0</xdr:rowOff>
    </xdr:from>
    <xdr:ext cx="285750" cy="165365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92706FB-C7C3-48EB-BB81-A28F735C3B9F}"/>
            </a:ext>
          </a:extLst>
        </xdr:cNvPr>
        <xdr:cNvSpPr txBox="1"/>
      </xdr:nvSpPr>
      <xdr:spPr>
        <a:xfrm>
          <a:off x="8147050" y="87122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1502</xdr:row>
      <xdr:rowOff>0</xdr:rowOff>
    </xdr:from>
    <xdr:ext cx="285750" cy="165365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6FDC6AA9-D88A-4329-8E14-047F3D554699}"/>
            </a:ext>
          </a:extLst>
        </xdr:cNvPr>
        <xdr:cNvSpPr txBox="1"/>
      </xdr:nvSpPr>
      <xdr:spPr>
        <a:xfrm>
          <a:off x="8147050" y="87122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601B7980-C7F0-42C0-BD75-193418356912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5365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1A1203C1-A261-4B42-BEAC-F8CB7201F3B3}"/>
            </a:ext>
          </a:extLst>
        </xdr:cNvPr>
        <xdr:cNvSpPr txBox="1"/>
      </xdr:nvSpPr>
      <xdr:spPr>
        <a:xfrm>
          <a:off x="1974851" y="49847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E57A5F0E-B894-456F-A84D-06AC7892DFD8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F748950E-D6BE-45D1-9C5C-66451ADDA294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5365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E177F160-9BA0-4FD6-8F5F-5B0614989EE8}"/>
            </a:ext>
          </a:extLst>
        </xdr:cNvPr>
        <xdr:cNvSpPr txBox="1"/>
      </xdr:nvSpPr>
      <xdr:spPr>
        <a:xfrm>
          <a:off x="1974851" y="49847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1986E09-2AFF-4F5D-8453-2A83712D9B06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2E78B148-42DC-43EB-A25A-D598F13658D2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5365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F40310D-0586-4706-A178-226331A24941}"/>
            </a:ext>
          </a:extLst>
        </xdr:cNvPr>
        <xdr:cNvSpPr txBox="1"/>
      </xdr:nvSpPr>
      <xdr:spPr>
        <a:xfrm>
          <a:off x="1974851" y="49847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6EE44C82-ABCC-4BAD-A0E9-A643DAB4ECF3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9E4CEF4F-5C31-442A-A2B3-50824DE0A21E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5365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94697178-4A0C-40F9-8A4E-C855F5032836}"/>
            </a:ext>
          </a:extLst>
        </xdr:cNvPr>
        <xdr:cNvSpPr txBox="1"/>
      </xdr:nvSpPr>
      <xdr:spPr>
        <a:xfrm>
          <a:off x="1974851" y="49847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769D5432-F495-4C40-BCC2-69F590EB1496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CF12AB95-D1BB-47DD-BC48-8D1ED79BE299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5365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57DCD6EE-A87C-40CB-A0A7-340A31628F19}"/>
            </a:ext>
          </a:extLst>
        </xdr:cNvPr>
        <xdr:cNvSpPr txBox="1"/>
      </xdr:nvSpPr>
      <xdr:spPr>
        <a:xfrm>
          <a:off x="1974851" y="49847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9568C80F-9DE9-4041-A05A-74105F4033F0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5CC1AAF7-C81F-4275-9A2C-6CBBE48BD4D9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5365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F23EBE5F-2FD3-4319-A4A3-12C8695AA653}"/>
            </a:ext>
          </a:extLst>
        </xdr:cNvPr>
        <xdr:cNvSpPr txBox="1"/>
      </xdr:nvSpPr>
      <xdr:spPr>
        <a:xfrm>
          <a:off x="1974851" y="49847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A8A94758-7237-478B-A767-275773F15E4C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247651</xdr:colOff>
      <xdr:row>1508</xdr:row>
      <xdr:rowOff>0</xdr:rowOff>
    </xdr:from>
    <xdr:ext cx="285750" cy="162224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F10F492-160F-4779-BE0E-271C092B9261}"/>
            </a:ext>
          </a:extLst>
        </xdr:cNvPr>
        <xdr:cNvSpPr txBox="1"/>
      </xdr:nvSpPr>
      <xdr:spPr>
        <a:xfrm>
          <a:off x="1974851" y="4984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2224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C8B27A53-7216-4F55-B0AF-6D7E7EDB01BD}"/>
            </a:ext>
          </a:extLst>
        </xdr:cNvPr>
        <xdr:cNvSpPr txBox="1"/>
      </xdr:nvSpPr>
      <xdr:spPr>
        <a:xfrm>
          <a:off x="7724776" y="44481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2224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C77BFC1-C929-435C-BCD7-03D41F666E19}"/>
            </a:ext>
          </a:extLst>
        </xdr:cNvPr>
        <xdr:cNvSpPr txBox="1"/>
      </xdr:nvSpPr>
      <xdr:spPr>
        <a:xfrm>
          <a:off x="7724776" y="44481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5365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B88BA13C-E18F-4B9D-BBFE-B1330EBD79BB}"/>
            </a:ext>
          </a:extLst>
        </xdr:cNvPr>
        <xdr:cNvSpPr txBox="1"/>
      </xdr:nvSpPr>
      <xdr:spPr>
        <a:xfrm>
          <a:off x="7724776" y="44481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5365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EDF34CE7-2CFC-4CEF-A5A0-A5D132E1101F}"/>
            </a:ext>
          </a:extLst>
        </xdr:cNvPr>
        <xdr:cNvSpPr txBox="1"/>
      </xdr:nvSpPr>
      <xdr:spPr>
        <a:xfrm>
          <a:off x="7724776" y="44481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2224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D8D1267D-06FD-487F-91C3-C4BD46917B58}"/>
            </a:ext>
          </a:extLst>
        </xdr:cNvPr>
        <xdr:cNvSpPr txBox="1"/>
      </xdr:nvSpPr>
      <xdr:spPr>
        <a:xfrm>
          <a:off x="7724776" y="44481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2224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6CE556D7-7327-4426-99EE-C5E4494C8C51}"/>
            </a:ext>
          </a:extLst>
        </xdr:cNvPr>
        <xdr:cNvSpPr txBox="1"/>
      </xdr:nvSpPr>
      <xdr:spPr>
        <a:xfrm>
          <a:off x="7724776" y="44481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5365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3A3500D0-6B3D-43A2-85BA-AD192D250B62}"/>
            </a:ext>
          </a:extLst>
        </xdr:cNvPr>
        <xdr:cNvSpPr txBox="1"/>
      </xdr:nvSpPr>
      <xdr:spPr>
        <a:xfrm>
          <a:off x="7724776" y="44481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5365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654C53E9-FA8C-4FB2-8D10-2FF8CB738BE6}"/>
            </a:ext>
          </a:extLst>
        </xdr:cNvPr>
        <xdr:cNvSpPr txBox="1"/>
      </xdr:nvSpPr>
      <xdr:spPr>
        <a:xfrm>
          <a:off x="7724776" y="44481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2224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3C66A5B5-F808-4144-B559-3500B857BD48}"/>
            </a:ext>
          </a:extLst>
        </xdr:cNvPr>
        <xdr:cNvSpPr txBox="1"/>
      </xdr:nvSpPr>
      <xdr:spPr>
        <a:xfrm>
          <a:off x="7724776" y="44481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2224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4C584144-C6F7-4238-9A0E-E15148F78726}"/>
            </a:ext>
          </a:extLst>
        </xdr:cNvPr>
        <xdr:cNvSpPr txBox="1"/>
      </xdr:nvSpPr>
      <xdr:spPr>
        <a:xfrm>
          <a:off x="7724776" y="44481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5365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5066E26B-285F-4F4B-BF6A-5BC63DB2995F}"/>
            </a:ext>
          </a:extLst>
        </xdr:cNvPr>
        <xdr:cNvSpPr txBox="1"/>
      </xdr:nvSpPr>
      <xdr:spPr>
        <a:xfrm>
          <a:off x="7724776" y="44481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1516</xdr:row>
      <xdr:rowOff>0</xdr:rowOff>
    </xdr:from>
    <xdr:ext cx="285750" cy="165365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1E2898EF-1721-4154-A038-F44895D4E83F}"/>
            </a:ext>
          </a:extLst>
        </xdr:cNvPr>
        <xdr:cNvSpPr txBox="1"/>
      </xdr:nvSpPr>
      <xdr:spPr>
        <a:xfrm>
          <a:off x="7724776" y="44481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1547</xdr:row>
      <xdr:rowOff>0</xdr:rowOff>
    </xdr:from>
    <xdr:ext cx="285750" cy="162224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2A3F352-9E2F-46C8-8987-F98787242C41}"/>
            </a:ext>
          </a:extLst>
        </xdr:cNvPr>
        <xdr:cNvSpPr txBox="1"/>
      </xdr:nvSpPr>
      <xdr:spPr>
        <a:xfrm>
          <a:off x="4972051" y="57626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1547</xdr:row>
      <xdr:rowOff>0</xdr:rowOff>
    </xdr:from>
    <xdr:ext cx="285750" cy="162224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9D05431C-4A0B-487C-89DF-C35F417BA13A}"/>
            </a:ext>
          </a:extLst>
        </xdr:cNvPr>
        <xdr:cNvSpPr txBox="1"/>
      </xdr:nvSpPr>
      <xdr:spPr>
        <a:xfrm>
          <a:off x="4972051" y="57626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1547</xdr:row>
      <xdr:rowOff>0</xdr:rowOff>
    </xdr:from>
    <xdr:ext cx="285750" cy="165365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CEC39E83-C013-427D-B8EA-EBD5463A9474}"/>
            </a:ext>
          </a:extLst>
        </xdr:cNvPr>
        <xdr:cNvSpPr txBox="1"/>
      </xdr:nvSpPr>
      <xdr:spPr>
        <a:xfrm>
          <a:off x="4972051" y="57626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1547</xdr:row>
      <xdr:rowOff>0</xdr:rowOff>
    </xdr:from>
    <xdr:ext cx="285750" cy="165365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A26FDC75-A885-440A-8BF9-F9283EBF4A4B}"/>
            </a:ext>
          </a:extLst>
        </xdr:cNvPr>
        <xdr:cNvSpPr txBox="1"/>
      </xdr:nvSpPr>
      <xdr:spPr>
        <a:xfrm>
          <a:off x="4972051" y="57626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1548</xdr:row>
      <xdr:rowOff>0</xdr:rowOff>
    </xdr:from>
    <xdr:ext cx="285750" cy="162224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9C10BCF-DF10-46C7-B075-B728FC3F6CB3}"/>
            </a:ext>
          </a:extLst>
        </xdr:cNvPr>
        <xdr:cNvSpPr txBox="1"/>
      </xdr:nvSpPr>
      <xdr:spPr>
        <a:xfrm>
          <a:off x="4972051" y="71628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1548</xdr:row>
      <xdr:rowOff>0</xdr:rowOff>
    </xdr:from>
    <xdr:ext cx="285750" cy="162224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AE04AF54-181A-49A5-8EBF-F2E042A70DD4}"/>
            </a:ext>
          </a:extLst>
        </xdr:cNvPr>
        <xdr:cNvSpPr txBox="1"/>
      </xdr:nvSpPr>
      <xdr:spPr>
        <a:xfrm>
          <a:off x="4972051" y="71628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1548</xdr:row>
      <xdr:rowOff>0</xdr:rowOff>
    </xdr:from>
    <xdr:ext cx="285750" cy="165365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BAEE1766-CFFC-4173-A6D4-F56EB1F57384}"/>
            </a:ext>
          </a:extLst>
        </xdr:cNvPr>
        <xdr:cNvSpPr txBox="1"/>
      </xdr:nvSpPr>
      <xdr:spPr>
        <a:xfrm>
          <a:off x="4972051" y="71628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1548</xdr:row>
      <xdr:rowOff>0</xdr:rowOff>
    </xdr:from>
    <xdr:ext cx="285750" cy="165365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2B10AA95-A3C1-457B-9CEB-0153BEC33A1A}"/>
            </a:ext>
          </a:extLst>
        </xdr:cNvPr>
        <xdr:cNvSpPr txBox="1"/>
      </xdr:nvSpPr>
      <xdr:spPr>
        <a:xfrm>
          <a:off x="4972051" y="71628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1548</xdr:row>
      <xdr:rowOff>0</xdr:rowOff>
    </xdr:from>
    <xdr:ext cx="285750" cy="162224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A7441D2D-660F-48A5-94B0-F015282E9BA4}"/>
            </a:ext>
          </a:extLst>
        </xdr:cNvPr>
        <xdr:cNvSpPr txBox="1"/>
      </xdr:nvSpPr>
      <xdr:spPr>
        <a:xfrm>
          <a:off x="4972051" y="71628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1548</xdr:row>
      <xdr:rowOff>0</xdr:rowOff>
    </xdr:from>
    <xdr:ext cx="285750" cy="162224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8E57FD5C-E15E-42BE-BA12-AF2FAEF57CD7}"/>
            </a:ext>
          </a:extLst>
        </xdr:cNvPr>
        <xdr:cNvSpPr txBox="1"/>
      </xdr:nvSpPr>
      <xdr:spPr>
        <a:xfrm>
          <a:off x="4972051" y="71628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1548</xdr:row>
      <xdr:rowOff>0</xdr:rowOff>
    </xdr:from>
    <xdr:ext cx="285750" cy="165365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98D63B43-A68D-438F-9D67-7B295467854B}"/>
            </a:ext>
          </a:extLst>
        </xdr:cNvPr>
        <xdr:cNvSpPr txBox="1"/>
      </xdr:nvSpPr>
      <xdr:spPr>
        <a:xfrm>
          <a:off x="4972051" y="71628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1548</xdr:row>
      <xdr:rowOff>0</xdr:rowOff>
    </xdr:from>
    <xdr:ext cx="285750" cy="165365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A0B05A4-E044-4AF6-B66B-E8FA7A4DA9CF}"/>
            </a:ext>
          </a:extLst>
        </xdr:cNvPr>
        <xdr:cNvSpPr txBox="1"/>
      </xdr:nvSpPr>
      <xdr:spPr>
        <a:xfrm>
          <a:off x="4972051" y="71628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2224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C0112485-68EE-4099-865C-C5EFECA045DD}"/>
            </a:ext>
          </a:extLst>
        </xdr:cNvPr>
        <xdr:cNvSpPr txBox="1"/>
      </xdr:nvSpPr>
      <xdr:spPr>
        <a:xfrm>
          <a:off x="5514976" y="50958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2224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90846EBC-2008-4D17-81AC-6C264D966AA6}"/>
            </a:ext>
          </a:extLst>
        </xdr:cNvPr>
        <xdr:cNvSpPr txBox="1"/>
      </xdr:nvSpPr>
      <xdr:spPr>
        <a:xfrm>
          <a:off x="5514976" y="50958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6965F97C-A83B-4B12-9258-A6FCF5D18E90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47F4DD0F-B332-4D32-939D-1FEE28CA4F45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2224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7262BE51-044D-43AE-B428-05E09BA56F9F}"/>
            </a:ext>
          </a:extLst>
        </xdr:cNvPr>
        <xdr:cNvSpPr txBox="1"/>
      </xdr:nvSpPr>
      <xdr:spPr>
        <a:xfrm>
          <a:off x="5514976" y="50958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2224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3A55BE74-016A-4576-A9E7-C76CB421A6F0}"/>
            </a:ext>
          </a:extLst>
        </xdr:cNvPr>
        <xdr:cNvSpPr txBox="1"/>
      </xdr:nvSpPr>
      <xdr:spPr>
        <a:xfrm>
          <a:off x="5514976" y="50958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9FADF601-4881-44D6-9D06-5513996C316E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54C96A1F-FC2E-4F1F-953E-E0246FC713C1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2224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2F990C90-7D95-4ADA-992D-35AE9C1D3280}"/>
            </a:ext>
          </a:extLst>
        </xdr:cNvPr>
        <xdr:cNvSpPr txBox="1"/>
      </xdr:nvSpPr>
      <xdr:spPr>
        <a:xfrm>
          <a:off x="5514976" y="50958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2224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5F87D72D-974F-43F4-B5CC-87C8709D6F50}"/>
            </a:ext>
          </a:extLst>
        </xdr:cNvPr>
        <xdr:cNvSpPr txBox="1"/>
      </xdr:nvSpPr>
      <xdr:spPr>
        <a:xfrm>
          <a:off x="5514976" y="50958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944A09A6-B0DE-48B9-839F-5777F56A0F60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52BAB275-9966-46A6-9FDE-978B6B0B58D8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790A6ED8-AB52-4CC5-B223-F562C1216FF5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2224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42DE02DC-1E52-4132-A582-7273BFFE53D7}"/>
            </a:ext>
          </a:extLst>
        </xdr:cNvPr>
        <xdr:cNvSpPr txBox="1"/>
      </xdr:nvSpPr>
      <xdr:spPr>
        <a:xfrm>
          <a:off x="5514976" y="50958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FE6189CA-1885-482A-8547-857F1838A032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5F9E5DFC-E5E9-4732-A5C8-6B43D956510B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ECAA79B0-63DB-4210-96B6-3AC214E7BF2E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2C8DC03B-7372-48E2-85FD-395CED05ACDB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3A3D2929-C512-4A2B-AFC6-6C0397177BE7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A9CE7DCE-DB5F-4166-A5CC-2F159F101746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EE4BBE8-9FB8-45F5-B4BF-D8FB990F8AE9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A643AB70-6C77-4483-94D1-FD3DD4565639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5BE3913-1B72-4FF7-88E4-E111BECA9825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D938B090-AEBB-44E1-B516-9DE46FC8390D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6D6460D1-8472-4EEE-AF64-48D1B18522B2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B1365A4-1B21-4AB5-870C-E05B0F720752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1581</xdr:row>
      <xdr:rowOff>0</xdr:rowOff>
    </xdr:from>
    <xdr:ext cx="285750" cy="165365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C62603AF-B7B1-47BA-8560-661BA61CFF51}"/>
            </a:ext>
          </a:extLst>
        </xdr:cNvPr>
        <xdr:cNvSpPr txBox="1"/>
      </xdr:nvSpPr>
      <xdr:spPr>
        <a:xfrm>
          <a:off x="5514976" y="50958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1585</xdr:row>
      <xdr:rowOff>0</xdr:rowOff>
    </xdr:from>
    <xdr:ext cx="285750" cy="162224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14E61576-D1E6-4C8B-AEA3-36336ABD72C5}"/>
            </a:ext>
          </a:extLst>
        </xdr:cNvPr>
        <xdr:cNvSpPr txBox="1"/>
      </xdr:nvSpPr>
      <xdr:spPr>
        <a:xfrm>
          <a:off x="7724776" y="40481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1585</xdr:row>
      <xdr:rowOff>0</xdr:rowOff>
    </xdr:from>
    <xdr:ext cx="285750" cy="162224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D602625-71FF-4F5F-9728-63EAFE9A2F1E}"/>
            </a:ext>
          </a:extLst>
        </xdr:cNvPr>
        <xdr:cNvSpPr txBox="1"/>
      </xdr:nvSpPr>
      <xdr:spPr>
        <a:xfrm>
          <a:off x="7724776" y="40481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1585</xdr:row>
      <xdr:rowOff>0</xdr:rowOff>
    </xdr:from>
    <xdr:ext cx="285750" cy="165365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8F4BDE95-5285-473E-B343-46857E36C6E7}"/>
            </a:ext>
          </a:extLst>
        </xdr:cNvPr>
        <xdr:cNvSpPr txBox="1"/>
      </xdr:nvSpPr>
      <xdr:spPr>
        <a:xfrm>
          <a:off x="7724776" y="40481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1585</xdr:row>
      <xdr:rowOff>0</xdr:rowOff>
    </xdr:from>
    <xdr:ext cx="285750" cy="165365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DB421457-CB5D-44FE-B8A1-16FE39C14CD9}"/>
            </a:ext>
          </a:extLst>
        </xdr:cNvPr>
        <xdr:cNvSpPr txBox="1"/>
      </xdr:nvSpPr>
      <xdr:spPr>
        <a:xfrm>
          <a:off x="7724776" y="40481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2224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8CBAC2F3-2D6F-4903-9BB5-C32430C75053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2224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D01E325E-756D-4C2E-BD83-53C83363ADAC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5365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4BF0A910-7B8A-4143-B738-B108D3B57B80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5365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17161328-B250-488F-BDC8-91C13E8E4887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2224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89C67E78-4436-450D-BFC2-1AC2E6B248BB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2224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3710B273-17AD-466F-B797-2FF42BEFC461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5365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D843AB9-680F-4A08-8D36-8CA5EA78D264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5365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32BE2E17-9981-4B87-B4C6-F80C11192930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2224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C275CB8A-FA1B-4835-ABCC-5ACB43574E5D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2224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1E13B4EB-5741-4EF5-AF8E-35CAAB0BEB76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5365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A9DB467F-DA01-466D-82EC-5054060EC858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5365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54317319-34FC-4441-AAED-AEEAACF9D114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2224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69629496-726D-479A-A4A3-D5E9BBC34954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2224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55E2AB49-EA65-402D-AF64-1793FD234041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5365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12C07D9B-83D1-45C2-8687-2E51F175DC01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1594</xdr:row>
      <xdr:rowOff>0</xdr:rowOff>
    </xdr:from>
    <xdr:ext cx="285750" cy="165365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B34F7AD1-D097-49DF-BC86-DF5F6C4CA3D4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2224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71D05EC2-4E13-4D42-BA51-A9CDA5FC13EC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2224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17DA23F2-9D4C-4C23-8982-1E1FB734DA72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5365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F9290270-9E2F-47BE-9437-502B234F67DC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5365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7ED65EFE-4A81-45FB-B238-40D0248F80F1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2224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CEC38204-D696-46D7-9090-1AA3580CD9BD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2224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4A6FC4A-3974-4717-A8D3-C93039925B04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5365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586F0845-DA43-4C6E-9CC6-939E3B0F4614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5365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1BAAADC6-F83F-4408-9707-1E714586A63B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2224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6AFC5B59-D559-4E3D-8808-59FCA0297B44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2224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6FF22931-AA2E-4848-BBB3-EB75C14E1B89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5365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4743AF9E-F1F4-4B42-8EC0-983F3982A6E4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5365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DEE34278-4953-4250-8167-CA376A68D70E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2224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62CC6B72-5012-46FE-8630-9BA2BE1FF675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2224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9F8D5385-2B64-49FB-B586-79830773D2C6}"/>
            </a:ext>
          </a:extLst>
        </xdr:cNvPr>
        <xdr:cNvSpPr txBox="1"/>
      </xdr:nvSpPr>
      <xdr:spPr>
        <a:xfrm>
          <a:off x="5981701" y="522922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5365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DF175735-F43C-4ACB-8D29-832919B08D51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1598</xdr:row>
      <xdr:rowOff>0</xdr:rowOff>
    </xdr:from>
    <xdr:ext cx="285750" cy="165365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770CFA9A-7831-4452-A4AE-0C95D91982DE}"/>
            </a:ext>
          </a:extLst>
        </xdr:cNvPr>
        <xdr:cNvSpPr txBox="1"/>
      </xdr:nvSpPr>
      <xdr:spPr>
        <a:xfrm>
          <a:off x="5981701" y="522922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1606</xdr:row>
      <xdr:rowOff>0</xdr:rowOff>
    </xdr:from>
    <xdr:ext cx="285750" cy="162224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7FC374C6-22C6-4E19-A8CE-AED154596A42}"/>
            </a:ext>
          </a:extLst>
        </xdr:cNvPr>
        <xdr:cNvSpPr txBox="1"/>
      </xdr:nvSpPr>
      <xdr:spPr>
        <a:xfrm>
          <a:off x="7724776" y="5286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1606</xdr:row>
      <xdr:rowOff>0</xdr:rowOff>
    </xdr:from>
    <xdr:ext cx="285750" cy="162224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E528C2A4-4C43-4983-972F-76FC1D069C60}"/>
            </a:ext>
          </a:extLst>
        </xdr:cNvPr>
        <xdr:cNvSpPr txBox="1"/>
      </xdr:nvSpPr>
      <xdr:spPr>
        <a:xfrm>
          <a:off x="7724776" y="5286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1606</xdr:row>
      <xdr:rowOff>0</xdr:rowOff>
    </xdr:from>
    <xdr:ext cx="285750" cy="165365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BB744E0C-71D2-4D56-9D02-582B6972801E}"/>
            </a:ext>
          </a:extLst>
        </xdr:cNvPr>
        <xdr:cNvSpPr txBox="1"/>
      </xdr:nvSpPr>
      <xdr:spPr>
        <a:xfrm>
          <a:off x="7724776" y="5286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1606</xdr:row>
      <xdr:rowOff>0</xdr:rowOff>
    </xdr:from>
    <xdr:ext cx="285750" cy="165365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9773CD53-E308-4E2E-A777-4B218D37FDD3}"/>
            </a:ext>
          </a:extLst>
        </xdr:cNvPr>
        <xdr:cNvSpPr txBox="1"/>
      </xdr:nvSpPr>
      <xdr:spPr>
        <a:xfrm>
          <a:off x="7724776" y="5286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1629</xdr:row>
      <xdr:rowOff>0</xdr:rowOff>
    </xdr:from>
    <xdr:ext cx="285750" cy="162224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53B22D4-E370-4777-AB22-E7307E216013}"/>
            </a:ext>
          </a:extLst>
        </xdr:cNvPr>
        <xdr:cNvSpPr txBox="1"/>
      </xdr:nvSpPr>
      <xdr:spPr>
        <a:xfrm>
          <a:off x="7724776" y="414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1629</xdr:row>
      <xdr:rowOff>0</xdr:rowOff>
    </xdr:from>
    <xdr:ext cx="285750" cy="162224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151B9C08-D872-4BC2-8532-0103CE0B8F06}"/>
            </a:ext>
          </a:extLst>
        </xdr:cNvPr>
        <xdr:cNvSpPr txBox="1"/>
      </xdr:nvSpPr>
      <xdr:spPr>
        <a:xfrm>
          <a:off x="7724776" y="414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1629</xdr:row>
      <xdr:rowOff>0</xdr:rowOff>
    </xdr:from>
    <xdr:ext cx="285750" cy="165365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841E10DE-7C54-4CC0-BE5E-D473991E8987}"/>
            </a:ext>
          </a:extLst>
        </xdr:cNvPr>
        <xdr:cNvSpPr txBox="1"/>
      </xdr:nvSpPr>
      <xdr:spPr>
        <a:xfrm>
          <a:off x="7724776" y="414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1629</xdr:row>
      <xdr:rowOff>0</xdr:rowOff>
    </xdr:from>
    <xdr:ext cx="285750" cy="165365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970BF35F-428F-42D4-BBCB-20B2B15199FD}"/>
            </a:ext>
          </a:extLst>
        </xdr:cNvPr>
        <xdr:cNvSpPr txBox="1"/>
      </xdr:nvSpPr>
      <xdr:spPr>
        <a:xfrm>
          <a:off x="7724776" y="414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1639</xdr:row>
      <xdr:rowOff>0</xdr:rowOff>
    </xdr:from>
    <xdr:ext cx="285750" cy="162224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DDC22D06-D396-46D9-9868-13DC820135C1}"/>
            </a:ext>
          </a:extLst>
        </xdr:cNvPr>
        <xdr:cNvSpPr txBox="1"/>
      </xdr:nvSpPr>
      <xdr:spPr>
        <a:xfrm>
          <a:off x="7724776" y="414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1639</xdr:row>
      <xdr:rowOff>0</xdr:rowOff>
    </xdr:from>
    <xdr:ext cx="285750" cy="162224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DFA15AFF-235A-45FA-8639-335AA08BBF0C}"/>
            </a:ext>
          </a:extLst>
        </xdr:cNvPr>
        <xdr:cNvSpPr txBox="1"/>
      </xdr:nvSpPr>
      <xdr:spPr>
        <a:xfrm>
          <a:off x="7724776" y="4143375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1639</xdr:row>
      <xdr:rowOff>0</xdr:rowOff>
    </xdr:from>
    <xdr:ext cx="285750" cy="165365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40D00506-1059-49E2-92A8-390FDBD55C73}"/>
            </a:ext>
          </a:extLst>
        </xdr:cNvPr>
        <xdr:cNvSpPr txBox="1"/>
      </xdr:nvSpPr>
      <xdr:spPr>
        <a:xfrm>
          <a:off x="7724776" y="414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1639</xdr:row>
      <xdr:rowOff>0</xdr:rowOff>
    </xdr:from>
    <xdr:ext cx="285750" cy="165365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7ACF1911-7A6B-4A92-B66A-58E3B40DA390}"/>
            </a:ext>
          </a:extLst>
        </xdr:cNvPr>
        <xdr:cNvSpPr txBox="1"/>
      </xdr:nvSpPr>
      <xdr:spPr>
        <a:xfrm>
          <a:off x="7724776" y="4143375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1647</xdr:row>
      <xdr:rowOff>0</xdr:rowOff>
    </xdr:from>
    <xdr:ext cx="285750" cy="162224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68F8BFEC-9ADC-4933-8E82-8A777E82C2BF}"/>
            </a:ext>
          </a:extLst>
        </xdr:cNvPr>
        <xdr:cNvSpPr txBox="1"/>
      </xdr:nvSpPr>
      <xdr:spPr>
        <a:xfrm>
          <a:off x="7724776" y="53149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1647</xdr:row>
      <xdr:rowOff>0</xdr:rowOff>
    </xdr:from>
    <xdr:ext cx="285750" cy="162224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7EA02A4C-DAB1-4827-AD58-A60CF3DA055A}"/>
            </a:ext>
          </a:extLst>
        </xdr:cNvPr>
        <xdr:cNvSpPr txBox="1"/>
      </xdr:nvSpPr>
      <xdr:spPr>
        <a:xfrm>
          <a:off x="7724776" y="53149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1647</xdr:row>
      <xdr:rowOff>0</xdr:rowOff>
    </xdr:from>
    <xdr:ext cx="285750" cy="165365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7A934FC2-E830-46F8-B99A-78C8FA7FCB74}"/>
            </a:ext>
          </a:extLst>
        </xdr:cNvPr>
        <xdr:cNvSpPr txBox="1"/>
      </xdr:nvSpPr>
      <xdr:spPr>
        <a:xfrm>
          <a:off x="7724776" y="53149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1647</xdr:row>
      <xdr:rowOff>0</xdr:rowOff>
    </xdr:from>
    <xdr:ext cx="285750" cy="165365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394AC327-8620-4027-9A0D-D0D9B1E85D20}"/>
            </a:ext>
          </a:extLst>
        </xdr:cNvPr>
        <xdr:cNvSpPr txBox="1"/>
      </xdr:nvSpPr>
      <xdr:spPr>
        <a:xfrm>
          <a:off x="7724776" y="53149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3:K1648" totalsRowShown="0" headerRowDxfId="14" dataDxfId="13" tableBorderDxfId="12">
  <autoFilter ref="B3:K1648" xr:uid="{00000000-0009-0000-0100-000002000000}"/>
  <sortState xmlns:xlrd2="http://schemas.microsoft.com/office/spreadsheetml/2017/richdata2" ref="B4:I5">
    <sortCondition ref="C4:C5"/>
  </sortState>
  <tableColumns count="10">
    <tableColumn id="1" xr3:uid="{00000000-0010-0000-0000-000001000000}" name=" " dataDxfId="11"/>
    <tableColumn id="15" xr3:uid="{00000000-0010-0000-0000-00000F000000}" name="Տնտեսական դասակարգում" dataDxfId="10"/>
    <tableColumn id="7" xr3:uid="{07780A2C-ED94-4F31-B466-15B074513ECD}" name="Գնման տեսակ" dataDxfId="9"/>
    <tableColumn id="3" xr3:uid="{00000000-0010-0000-0000-000003000000}" name="Գնման առարկայի անվանում" dataDxfId="8"/>
    <tableColumn id="10" xr3:uid="{00000000-0010-0000-0000-00000A000000}" name="Չափման միավոր" dataDxfId="7"/>
    <tableColumn id="11" xr3:uid="{00000000-0010-0000-0000-00000B000000}" name="Քանակ" dataDxfId="6"/>
    <tableColumn id="12" xr3:uid="{00000000-0010-0000-0000-00000C000000}" name=" Միավորի գին" dataDxfId="5"/>
    <tableColumn id="13" xr3:uid="{00000000-0010-0000-0000-00000D000000}" name="Ընդամենը գնման գին" dataDxfId="4">
      <calculatedColumnFormula>G4*H4</calculatedColumnFormula>
    </tableColumn>
    <tableColumn id="16" xr3:uid="{A727FB9C-0D28-4709-AAC6-F08E33CF7B8A}" name="Գնման ընթացակարգ" dataDxfId="3"/>
    <tableColumn id="18" xr3:uid="{AA9A5896-0486-42CF-99E2-030EA5F8EE0A}" name="Ընթացակարգի եռամսյակ 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649"/>
  <sheetViews>
    <sheetView tabSelected="1" zoomScale="55" zoomScaleNormal="55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9.140625" defaultRowHeight="15" outlineLevelRow="1" x14ac:dyDescent="0.25"/>
  <cols>
    <col min="1" max="1" width="8.5703125" style="14" customWidth="1"/>
    <col min="2" max="2" width="18.7109375" style="14" customWidth="1"/>
    <col min="3" max="3" width="25.28515625" style="2" customWidth="1"/>
    <col min="4" max="4" width="19" style="2" customWidth="1"/>
    <col min="5" max="5" width="80.140625" style="14" bestFit="1" customWidth="1"/>
    <col min="6" max="6" width="18.5703125" style="14" bestFit="1" customWidth="1"/>
    <col min="7" max="7" width="16.7109375" style="14" bestFit="1" customWidth="1"/>
    <col min="8" max="8" width="22.7109375" style="38" customWidth="1"/>
    <col min="9" max="9" width="30.28515625" style="60" bestFit="1" customWidth="1"/>
    <col min="10" max="10" width="22.7109375" style="55" bestFit="1" customWidth="1"/>
    <col min="11" max="11" width="24.28515625" style="55" bestFit="1" customWidth="1"/>
    <col min="12" max="16384" width="9.140625" style="14"/>
  </cols>
  <sheetData>
    <row r="1" spans="2:11" ht="48.75" customHeight="1" thickBot="1" x14ac:dyDescent="0.3">
      <c r="B1" s="3"/>
      <c r="C1" s="19"/>
      <c r="D1" s="19"/>
      <c r="E1" s="17"/>
      <c r="F1" s="18"/>
      <c r="G1" s="18"/>
      <c r="H1" s="61"/>
      <c r="I1" s="58"/>
      <c r="K1" s="67" t="s">
        <v>340</v>
      </c>
    </row>
    <row r="2" spans="2:11" ht="36.75" customHeight="1" thickBot="1" x14ac:dyDescent="0.3">
      <c r="B2" s="139" t="s">
        <v>85</v>
      </c>
      <c r="C2" s="140"/>
      <c r="D2" s="140"/>
      <c r="E2" s="140"/>
      <c r="F2" s="140"/>
      <c r="G2" s="140"/>
      <c r="H2" s="140"/>
      <c r="I2" s="140"/>
      <c r="J2" s="140"/>
      <c r="K2" s="141"/>
    </row>
    <row r="3" spans="2:11" s="66" customFormat="1" ht="85.5" customHeight="1" thickBot="1" x14ac:dyDescent="0.3">
      <c r="B3" s="83" t="s">
        <v>795</v>
      </c>
      <c r="C3" s="63" t="s">
        <v>84</v>
      </c>
      <c r="D3" s="63" t="s">
        <v>149</v>
      </c>
      <c r="E3" s="63" t="s">
        <v>2</v>
      </c>
      <c r="F3" s="64" t="s">
        <v>3</v>
      </c>
      <c r="G3" s="63" t="s">
        <v>4</v>
      </c>
      <c r="H3" s="65" t="s">
        <v>5</v>
      </c>
      <c r="I3" s="64" t="s">
        <v>6</v>
      </c>
      <c r="J3" s="63" t="s">
        <v>339</v>
      </c>
      <c r="K3" s="63" t="s">
        <v>153</v>
      </c>
    </row>
    <row r="4" spans="2:11" ht="56.25" customHeight="1" thickBot="1" x14ac:dyDescent="0.3">
      <c r="B4" s="84">
        <v>20260001</v>
      </c>
      <c r="C4" s="114" t="s">
        <v>702</v>
      </c>
      <c r="D4" s="26" t="s">
        <v>150</v>
      </c>
      <c r="E4" s="25" t="s">
        <v>166</v>
      </c>
      <c r="F4" s="1" t="s">
        <v>10</v>
      </c>
      <c r="G4" s="99">
        <v>9</v>
      </c>
      <c r="H4" s="4">
        <v>350000</v>
      </c>
      <c r="I4" s="16">
        <f>Table2[[#This Row],[Քանակ]]*Table2[[#This Row],[ Միավորի գին]]</f>
        <v>3150000</v>
      </c>
      <c r="J4" s="1" t="s">
        <v>326</v>
      </c>
      <c r="K4" s="56" t="s">
        <v>332</v>
      </c>
    </row>
    <row r="5" spans="2:11" ht="44.25" customHeight="1" thickBot="1" x14ac:dyDescent="0.3">
      <c r="B5" s="85">
        <f>IF(J5&lt;&gt;"",VALUE(LEFT(B4,FIND("/",B4&amp;"/")-1))+1,LEFT(B4,FIND("/",B4&amp;"/")-1)&amp;"/"&amp;IF(ISNUMBER(SEARCH("/",B4)),VALUE(RIGHT(B4,LEN(B4)-FIND("/",B4)))+1,1))</f>
        <v>20260002</v>
      </c>
      <c r="C5" s="114" t="s">
        <v>702</v>
      </c>
      <c r="D5" s="26" t="s">
        <v>150</v>
      </c>
      <c r="E5" s="25" t="s">
        <v>168</v>
      </c>
      <c r="F5" s="1" t="s">
        <v>10</v>
      </c>
      <c r="G5" s="99">
        <v>4</v>
      </c>
      <c r="H5" s="4">
        <v>1300000</v>
      </c>
      <c r="I5" s="16">
        <f>Table2[[#This Row],[Քանակ]]*Table2[[#This Row],[ Միավորի գին]]</f>
        <v>5200000</v>
      </c>
      <c r="J5" s="1" t="s">
        <v>326</v>
      </c>
      <c r="K5" s="56" t="s">
        <v>332</v>
      </c>
    </row>
    <row r="6" spans="2:11" ht="44.25" customHeight="1" thickBot="1" x14ac:dyDescent="0.3">
      <c r="B6" s="85">
        <f>IF(J6&lt;&gt;"",VALUE(LEFT(B5,FIND("/",B5&amp;"/")-1))+1,LEFT(B5,FIND("/",B5&amp;"/")-1)&amp;"/"&amp;IF(ISNUMBER(SEARCH("/",B5)),VALUE(RIGHT(B5,LEN(B5)-FIND("/",B5)))+1,1))</f>
        <v>20260003</v>
      </c>
      <c r="C6" s="114" t="s">
        <v>703</v>
      </c>
      <c r="D6" s="26" t="s">
        <v>150</v>
      </c>
      <c r="E6" s="32" t="s">
        <v>207</v>
      </c>
      <c r="F6" s="31" t="s">
        <v>10</v>
      </c>
      <c r="G6" s="99">
        <v>7</v>
      </c>
      <c r="H6" s="4">
        <v>25000</v>
      </c>
      <c r="I6" s="16">
        <f>Table2[[#This Row],[Քանակ]]*Table2[[#This Row],[ Միավորի գին]]</f>
        <v>175000</v>
      </c>
      <c r="J6" s="1" t="s">
        <v>330</v>
      </c>
      <c r="K6" s="56" t="s">
        <v>335</v>
      </c>
    </row>
    <row r="7" spans="2:11" ht="44.25" customHeight="1" thickBot="1" x14ac:dyDescent="0.3">
      <c r="B7" s="85">
        <f>IF(J7&lt;&gt;"",VALUE(LEFT(B6,FIND("/",B6&amp;"/")-1))+1,LEFT(B6,FIND("/",B6&amp;"/")-1)&amp;"/"&amp;IF(ISNUMBER(SEARCH("/",B6)),VALUE(RIGHT(B6,LEN(B6)-FIND("/",B6)))+1,1))</f>
        <v>20260004</v>
      </c>
      <c r="C7" s="114" t="s">
        <v>703</v>
      </c>
      <c r="D7" s="26" t="s">
        <v>150</v>
      </c>
      <c r="E7" s="32" t="s">
        <v>218</v>
      </c>
      <c r="F7" s="31" t="s">
        <v>64</v>
      </c>
      <c r="G7" s="99">
        <v>50</v>
      </c>
      <c r="H7" s="4">
        <v>1500</v>
      </c>
      <c r="I7" s="16">
        <f>Table2[[#This Row],[Քանակ]]*Table2[[#This Row],[ Միավորի գին]]</f>
        <v>75000</v>
      </c>
      <c r="J7" s="1" t="s">
        <v>330</v>
      </c>
      <c r="K7" s="56" t="s">
        <v>335</v>
      </c>
    </row>
    <row r="8" spans="2:11" ht="44.25" customHeight="1" thickBot="1" x14ac:dyDescent="0.3">
      <c r="B8" s="85">
        <f>IF(J8&lt;&gt;"",VALUE(LEFT(B7,FIND("/",B7&amp;"/")-1))+1,LEFT(B7,FIND("/",B7&amp;"/")-1)&amp;"/"&amp;IF(ISNUMBER(SEARCH("/",B7)),VALUE(RIGHT(B7,LEN(B7)-FIND("/",B7)))+1,1))</f>
        <v>20260005</v>
      </c>
      <c r="C8" s="114" t="s">
        <v>702</v>
      </c>
      <c r="D8" s="26" t="s">
        <v>150</v>
      </c>
      <c r="E8" s="22" t="s">
        <v>157</v>
      </c>
      <c r="F8" s="1" t="s">
        <v>54</v>
      </c>
      <c r="G8" s="101">
        <v>1</v>
      </c>
      <c r="H8" s="4">
        <v>4000</v>
      </c>
      <c r="I8" s="16">
        <f>Table2[[#This Row],[Քանակ]]*Table2[[#This Row],[ Միավորի գին]]</f>
        <v>4000</v>
      </c>
      <c r="J8" s="1" t="s">
        <v>330</v>
      </c>
      <c r="K8" s="56" t="s">
        <v>335</v>
      </c>
    </row>
    <row r="9" spans="2:11" ht="44.25" customHeight="1" thickBot="1" x14ac:dyDescent="0.3">
      <c r="B9" s="85">
        <f>IF(J9&lt;&gt;"",VALUE(LEFT(B8,FIND("/",B8&amp;"/")-1))+1,LEFT(B8,FIND("/",B8&amp;"/")-1)&amp;"/"&amp;IF(ISNUMBER(SEARCH("/",B8)),VALUE(RIGHT(B8,LEN(B8)-FIND("/",B8)))+1,1))</f>
        <v>20260006</v>
      </c>
      <c r="C9" s="114" t="s">
        <v>774</v>
      </c>
      <c r="D9" s="26" t="s">
        <v>150</v>
      </c>
      <c r="E9" s="22" t="s">
        <v>336</v>
      </c>
      <c r="F9" s="1" t="s">
        <v>20</v>
      </c>
      <c r="G9" s="101">
        <v>2</v>
      </c>
      <c r="H9" s="4">
        <v>4600</v>
      </c>
      <c r="I9" s="16">
        <f>Table2[[#This Row],[Քանակ]]*Table2[[#This Row],[ Միավորի գին]]</f>
        <v>9200</v>
      </c>
      <c r="J9" s="1" t="s">
        <v>330</v>
      </c>
      <c r="K9" s="56" t="s">
        <v>335</v>
      </c>
    </row>
    <row r="10" spans="2:11" ht="44.25" customHeight="1" thickBot="1" x14ac:dyDescent="0.3">
      <c r="B10" s="85">
        <f>IF(J10&lt;&gt;"",VALUE(LEFT(B9,FIND("/",B9&amp;"/")-1))+1,LEFT(B9,FIND("/",B9&amp;"/")-1)&amp;"/"&amp;IF(ISNUMBER(SEARCH("/",B9)),VALUE(RIGHT(B9,LEN(B9)-FIND("/",B9)))+1,1))</f>
        <v>20260007</v>
      </c>
      <c r="C10" s="114" t="s">
        <v>749</v>
      </c>
      <c r="D10" s="26" t="s">
        <v>150</v>
      </c>
      <c r="E10" s="22" t="s">
        <v>158</v>
      </c>
      <c r="F10" s="1" t="s">
        <v>10</v>
      </c>
      <c r="G10" s="101">
        <v>30</v>
      </c>
      <c r="H10" s="4">
        <v>500</v>
      </c>
      <c r="I10" s="16">
        <f>Table2[[#This Row],[Քանակ]]*Table2[[#This Row],[ Միավորի գին]]</f>
        <v>15000</v>
      </c>
      <c r="J10" s="1" t="s">
        <v>330</v>
      </c>
      <c r="K10" s="56" t="s">
        <v>335</v>
      </c>
    </row>
    <row r="11" spans="2:11" ht="44.25" customHeight="1" thickBot="1" x14ac:dyDescent="0.3">
      <c r="B11" s="85">
        <f>IF(J11&lt;&gt;"",VALUE(LEFT(B10,FIND("/",B10&amp;"/")-1))+1,LEFT(B10,FIND("/",B10&amp;"/")-1)&amp;"/"&amp;IF(ISNUMBER(SEARCH("/",B10)),VALUE(RIGHT(B10,LEN(B10)-FIND("/",B10)))+1,1))</f>
        <v>20260008</v>
      </c>
      <c r="C11" s="114" t="s">
        <v>749</v>
      </c>
      <c r="D11" s="26" t="s">
        <v>150</v>
      </c>
      <c r="E11" s="22" t="s">
        <v>159</v>
      </c>
      <c r="F11" s="1" t="s">
        <v>10</v>
      </c>
      <c r="G11" s="101">
        <v>10</v>
      </c>
      <c r="H11" s="4">
        <v>1200</v>
      </c>
      <c r="I11" s="120">
        <f>Table2[[#This Row],[Քանակ]]*Table2[[#This Row],[ Միավորի գին]]</f>
        <v>12000</v>
      </c>
      <c r="J11" s="1" t="s">
        <v>330</v>
      </c>
      <c r="K11" s="56" t="s">
        <v>335</v>
      </c>
    </row>
    <row r="12" spans="2:11" ht="110.25" customHeight="1" thickBot="1" x14ac:dyDescent="0.3">
      <c r="B12" s="85">
        <f>IF(J12&lt;&gt;"",VALUE(LEFT(B11,FIND("/",B11&amp;"/")-1))+1,LEFT(B11,FIND("/",B11&amp;"/")-1)&amp;"/"&amp;IF(ISNUMBER(SEARCH("/",B11)),VALUE(RIGHT(B11,LEN(B11)-FIND("/",B11)))+1,1))</f>
        <v>20260009</v>
      </c>
      <c r="C12" s="24" t="s">
        <v>27</v>
      </c>
      <c r="D12" s="24" t="s">
        <v>152</v>
      </c>
      <c r="E12" s="20" t="s">
        <v>347</v>
      </c>
      <c r="F12" s="1" t="s">
        <v>69</v>
      </c>
      <c r="G12" s="104">
        <v>2</v>
      </c>
      <c r="H12" s="16">
        <v>9103000</v>
      </c>
      <c r="I12" s="4">
        <f>G12*H12</f>
        <v>18206000</v>
      </c>
      <c r="J12" s="1" t="s">
        <v>329</v>
      </c>
      <c r="K12" s="1"/>
    </row>
    <row r="13" spans="2:11" ht="86.45" customHeight="1" thickBot="1" x14ac:dyDescent="0.3">
      <c r="B13" s="85">
        <f>IF(J13&lt;&gt;"",VALUE(LEFT(B12,FIND("/",B12&amp;"/")-1))+1,LEFT(B12,FIND("/",B12&amp;"/")-1)&amp;"/"&amp;IF(ISNUMBER(SEARCH("/",B12)),VALUE(RIGHT(B12,LEN(B12)-FIND("/",B12)))+1,1))</f>
        <v>20260010</v>
      </c>
      <c r="C13" s="24" t="s">
        <v>27</v>
      </c>
      <c r="D13" s="24" t="s">
        <v>150</v>
      </c>
      <c r="E13" s="20" t="s">
        <v>398</v>
      </c>
      <c r="F13" s="1" t="s">
        <v>10</v>
      </c>
      <c r="G13" s="104">
        <v>2</v>
      </c>
      <c r="H13" s="16">
        <v>5520000</v>
      </c>
      <c r="I13" s="4">
        <f>G13*H13</f>
        <v>11040000</v>
      </c>
      <c r="J13" s="1" t="s">
        <v>326</v>
      </c>
      <c r="K13" s="1" t="s">
        <v>333</v>
      </c>
    </row>
    <row r="14" spans="2:11" ht="33.75" thickBot="1" x14ac:dyDescent="0.3">
      <c r="B14" s="85">
        <f>IF(J14&lt;&gt;"",VALUE(LEFT(B13,FIND("/",B13&amp;"/")-1))+1,LEFT(B13,FIND("/",B13&amp;"/")-1)&amp;"/"&amp;IF(ISNUMBER(SEARCH("/",B13)),VALUE(RIGHT(B13,LEN(B13)-FIND("/",B13)))+1,1))</f>
        <v>20260011</v>
      </c>
      <c r="C14" s="54" t="s">
        <v>32</v>
      </c>
      <c r="D14" s="54" t="s">
        <v>59</v>
      </c>
      <c r="E14" s="70" t="s">
        <v>59</v>
      </c>
      <c r="F14" s="71" t="s">
        <v>69</v>
      </c>
      <c r="G14" s="98">
        <v>3</v>
      </c>
      <c r="H14" s="59">
        <v>22761471</v>
      </c>
      <c r="I14" s="59">
        <f>G14*H14</f>
        <v>68284413</v>
      </c>
      <c r="J14" s="1" t="s">
        <v>329</v>
      </c>
      <c r="K14" s="71"/>
    </row>
    <row r="15" spans="2:11" ht="44.25" customHeight="1" thickBot="1" x14ac:dyDescent="0.3">
      <c r="B15" s="85">
        <f>IF(J15&lt;&gt;"",VALUE(LEFT(B14,FIND("/",B14&amp;"/")-1))+1,LEFT(B14,FIND("/",B14&amp;"/")-1)&amp;"/"&amp;IF(ISNUMBER(SEARCH("/",B14)),VALUE(RIGHT(B14,LEN(B14)-FIND("/",B14)))+1,1))</f>
        <v>20260012</v>
      </c>
      <c r="C15" s="114" t="s">
        <v>731</v>
      </c>
      <c r="D15" s="33" t="s">
        <v>150</v>
      </c>
      <c r="E15" s="28" t="s">
        <v>232</v>
      </c>
      <c r="F15" s="1" t="s">
        <v>10</v>
      </c>
      <c r="G15" s="99"/>
      <c r="H15" s="27"/>
      <c r="I15" s="27">
        <f>SUM(I16:I19)</f>
        <v>1097000</v>
      </c>
      <c r="J15" s="1" t="s">
        <v>330</v>
      </c>
      <c r="K15" s="56"/>
    </row>
    <row r="16" spans="2:11" s="38" customFormat="1" ht="44.25" customHeight="1" outlineLevel="1" thickBot="1" x14ac:dyDescent="0.3">
      <c r="B16" s="85" t="str">
        <f>IF(J16&lt;&gt;"",VALUE(LEFT(B15,FIND("/",B15&amp;"/")-1))+1,LEFT(B15,FIND("/",B15&amp;"/")-1)&amp;"/"&amp;IF(ISNUMBER(SEARCH("/",B15)),VALUE(RIGHT(B15,LEN(B15)-FIND("/",B15)))+1,1))</f>
        <v>20260012/1</v>
      </c>
      <c r="C16" s="133" t="s">
        <v>731</v>
      </c>
      <c r="D16" s="43" t="s">
        <v>150</v>
      </c>
      <c r="E16" s="42" t="s">
        <v>341</v>
      </c>
      <c r="F16" s="34" t="s">
        <v>10</v>
      </c>
      <c r="G16" s="100">
        <v>6000</v>
      </c>
      <c r="H16" s="35">
        <v>16</v>
      </c>
      <c r="I16" s="35">
        <f>Table2[[#This Row],[Քանակ]]*Table2[[#This Row],[ Միավորի գին]]</f>
        <v>96000</v>
      </c>
      <c r="J16" s="34"/>
      <c r="K16" s="56"/>
    </row>
    <row r="17" spans="2:11" s="38" customFormat="1" ht="44.25" customHeight="1" outlineLevel="1" thickBot="1" x14ac:dyDescent="0.3">
      <c r="B17" s="85" t="str">
        <f>IF(J17&lt;&gt;"",VALUE(LEFT(B16,FIND("/",B16&amp;"/")-1))+1,LEFT(B16,FIND("/",B16&amp;"/")-1)&amp;"/"&amp;IF(ISNUMBER(SEARCH("/",B16)),VALUE(RIGHT(B16,LEN(B16)-FIND("/",B16)))+1,1))</f>
        <v>20260012/2</v>
      </c>
      <c r="C17" s="133" t="s">
        <v>731</v>
      </c>
      <c r="D17" s="43" t="s">
        <v>150</v>
      </c>
      <c r="E17" s="42" t="s">
        <v>341</v>
      </c>
      <c r="F17" s="34" t="s">
        <v>10</v>
      </c>
      <c r="G17" s="100">
        <v>2000</v>
      </c>
      <c r="H17" s="35">
        <v>60</v>
      </c>
      <c r="I17" s="35">
        <f>Table2[[#This Row],[Քանակ]]*Table2[[#This Row],[ Միավորի գին]]</f>
        <v>120000</v>
      </c>
      <c r="J17" s="34"/>
      <c r="K17" s="56"/>
    </row>
    <row r="18" spans="2:11" s="38" customFormat="1" ht="44.25" customHeight="1" outlineLevel="1" thickBot="1" x14ac:dyDescent="0.3">
      <c r="B18" s="85" t="str">
        <f>IF(J18&lt;&gt;"",VALUE(LEFT(B17,FIND("/",B17&amp;"/")-1))+1,LEFT(B17,FIND("/",B17&amp;"/")-1)&amp;"/"&amp;IF(ISNUMBER(SEARCH("/",B17)),VALUE(RIGHT(B17,LEN(B17)-FIND("/",B17)))+1,1))</f>
        <v>20260012/3</v>
      </c>
      <c r="C18" s="43" t="s">
        <v>12</v>
      </c>
      <c r="D18" s="43" t="s">
        <v>150</v>
      </c>
      <c r="E18" s="42" t="s">
        <v>342</v>
      </c>
      <c r="F18" s="34" t="s">
        <v>10</v>
      </c>
      <c r="G18" s="100">
        <v>800</v>
      </c>
      <c r="H18" s="35">
        <v>820</v>
      </c>
      <c r="I18" s="35">
        <f>Table2[[#This Row],[Քանակ]]*Table2[[#This Row],[ Միավորի գին]]</f>
        <v>656000</v>
      </c>
      <c r="J18" s="34"/>
      <c r="K18" s="56"/>
    </row>
    <row r="19" spans="2:11" s="38" customFormat="1" ht="44.25" customHeight="1" outlineLevel="1" thickBot="1" x14ac:dyDescent="0.3">
      <c r="B19" s="85" t="str">
        <f>IF(J19&lt;&gt;"",VALUE(LEFT(B18,FIND("/",B18&amp;"/")-1))+1,LEFT(B18,FIND("/",B18&amp;"/")-1)&amp;"/"&amp;IF(ISNUMBER(SEARCH("/",B18)),VALUE(RIGHT(B18,LEN(B18)-FIND("/",B18)))+1,1))</f>
        <v>20260012/4</v>
      </c>
      <c r="C19" s="43" t="s">
        <v>12</v>
      </c>
      <c r="D19" s="43" t="s">
        <v>150</v>
      </c>
      <c r="E19" s="42" t="s">
        <v>342</v>
      </c>
      <c r="F19" s="34" t="s">
        <v>10</v>
      </c>
      <c r="G19" s="100">
        <v>100</v>
      </c>
      <c r="H19" s="35">
        <v>2250</v>
      </c>
      <c r="I19" s="35">
        <f>Table2[[#This Row],[Քանակ]]*Table2[[#This Row],[ Միավորի գին]]</f>
        <v>225000</v>
      </c>
      <c r="J19" s="34"/>
      <c r="K19" s="56"/>
    </row>
    <row r="20" spans="2:11" ht="44.25" customHeight="1" thickBot="1" x14ac:dyDescent="0.3">
      <c r="B20" s="85">
        <f>IF(J20&lt;&gt;"",VALUE(LEFT(B19,FIND("/",B19&amp;"/")-1))+1,LEFT(B19,FIND("/",B19&amp;"/")-1)&amp;"/"&amp;IF(ISNUMBER(SEARCH("/",B19)),VALUE(RIGHT(B19,LEN(B19)-FIND("/",B19)))+1,1))</f>
        <v>20260013</v>
      </c>
      <c r="C20" s="131" t="s">
        <v>676</v>
      </c>
      <c r="D20" s="24" t="s">
        <v>150</v>
      </c>
      <c r="E20" s="28" t="s">
        <v>160</v>
      </c>
      <c r="F20" s="1" t="s">
        <v>23</v>
      </c>
      <c r="G20" s="101">
        <v>1</v>
      </c>
      <c r="H20" s="27">
        <v>221100</v>
      </c>
      <c r="I20" s="27">
        <f>Table2[[#This Row],[Քանակ]]*Table2[[#This Row],[ Միավորի գին]]</f>
        <v>221100</v>
      </c>
      <c r="J20" s="1" t="s">
        <v>330</v>
      </c>
      <c r="K20" s="56" t="s">
        <v>335</v>
      </c>
    </row>
    <row r="21" spans="2:11" ht="44.25" customHeight="1" thickBot="1" x14ac:dyDescent="0.3">
      <c r="B21" s="85">
        <f>IF(J21&lt;&gt;"",VALUE(LEFT(B20,FIND("/",B20&amp;"/")-1))+1,LEFT(B20,FIND("/",B20&amp;"/")-1)&amp;"/"&amp;IF(ISNUMBER(SEARCH("/",B20)),VALUE(RIGHT(B20,LEN(B20)-FIND("/",B20)))+1,1))</f>
        <v>20260014</v>
      </c>
      <c r="C21" s="114" t="s">
        <v>749</v>
      </c>
      <c r="D21" s="24" t="s">
        <v>150</v>
      </c>
      <c r="E21" s="22" t="s">
        <v>162</v>
      </c>
      <c r="F21" s="1" t="s">
        <v>16</v>
      </c>
      <c r="G21" s="101">
        <v>1</v>
      </c>
      <c r="H21" s="27">
        <v>65560</v>
      </c>
      <c r="I21" s="27">
        <f>Table2[[#This Row],[Քանակ]]*Table2[[#This Row],[ Միավորի գին]]</f>
        <v>65560</v>
      </c>
      <c r="J21" s="1" t="s">
        <v>330</v>
      </c>
      <c r="K21" s="56" t="s">
        <v>335</v>
      </c>
    </row>
    <row r="22" spans="2:11" ht="52.5" customHeight="1" thickBot="1" x14ac:dyDescent="0.3">
      <c r="B22" s="85">
        <f>IF(J22&lt;&gt;"",VALUE(LEFT(B21,FIND("/",B21&amp;"/")-1))+1,LEFT(B21,FIND("/",B21&amp;"/")-1)&amp;"/"&amp;IF(ISNUMBER(SEARCH("/",B21)),VALUE(RIGHT(B21,LEN(B21)-FIND("/",B21)))+1,1))</f>
        <v>20260015</v>
      </c>
      <c r="C22" s="114" t="s">
        <v>909</v>
      </c>
      <c r="D22" s="24" t="s">
        <v>150</v>
      </c>
      <c r="E22" s="28" t="s">
        <v>167</v>
      </c>
      <c r="F22" s="1" t="s">
        <v>10</v>
      </c>
      <c r="G22" s="101">
        <v>1</v>
      </c>
      <c r="H22" s="27">
        <v>359700</v>
      </c>
      <c r="I22" s="27">
        <f>Table2[[#This Row],[Քանակ]]*Table2[[#This Row],[ Միավորի գին]]</f>
        <v>359700</v>
      </c>
      <c r="J22" s="1" t="s">
        <v>330</v>
      </c>
      <c r="K22" s="56" t="s">
        <v>335</v>
      </c>
    </row>
    <row r="23" spans="2:11" ht="44.25" customHeight="1" thickBot="1" x14ac:dyDescent="0.3">
      <c r="B23" s="85">
        <f>IF(J23&lt;&gt;"",VALUE(LEFT(B22,FIND("/",B22&amp;"/")-1))+1,LEFT(B22,FIND("/",B22&amp;"/")-1)&amp;"/"&amp;IF(ISNUMBER(SEARCH("/",B22)),VALUE(RIGHT(B22,LEN(B22)-FIND("/",B22)))+1,1))</f>
        <v>20260016</v>
      </c>
      <c r="C23" s="24" t="s">
        <v>42</v>
      </c>
      <c r="D23" s="22" t="s">
        <v>152</v>
      </c>
      <c r="E23" s="22" t="s">
        <v>337</v>
      </c>
      <c r="F23" s="1" t="s">
        <v>8</v>
      </c>
      <c r="G23" s="101">
        <v>1</v>
      </c>
      <c r="H23" s="27">
        <v>332640</v>
      </c>
      <c r="I23" s="27">
        <f>Table2[[#This Row],[Քանակ]]*Table2[[#This Row],[ Միավորի գին]]</f>
        <v>332640</v>
      </c>
      <c r="J23" s="1" t="s">
        <v>330</v>
      </c>
      <c r="K23" s="56" t="s">
        <v>333</v>
      </c>
    </row>
    <row r="24" spans="2:11" ht="44.25" customHeight="1" thickBot="1" x14ac:dyDescent="0.3">
      <c r="B24" s="85">
        <f>IF(J24&lt;&gt;"",VALUE(LEFT(B23,FIND("/",B23&amp;"/")-1))+1,LEFT(B23,FIND("/",B23&amp;"/")-1)&amp;"/"&amp;IF(ISNUMBER(SEARCH("/",B23)),VALUE(RIGHT(B23,LEN(B23)-FIND("/",B23)))+1,1))</f>
        <v>20260017</v>
      </c>
      <c r="C24" s="114" t="s">
        <v>731</v>
      </c>
      <c r="D24" s="24" t="s">
        <v>150</v>
      </c>
      <c r="E24" s="22" t="s">
        <v>163</v>
      </c>
      <c r="F24" s="1" t="s">
        <v>10</v>
      </c>
      <c r="G24" s="101"/>
      <c r="H24" s="27"/>
      <c r="I24" s="27">
        <f>I25+I26</f>
        <v>1996000</v>
      </c>
      <c r="J24" s="1" t="s">
        <v>330</v>
      </c>
      <c r="K24" s="56" t="s">
        <v>332</v>
      </c>
    </row>
    <row r="25" spans="2:11" s="38" customFormat="1" ht="44.25" customHeight="1" outlineLevel="1" thickBot="1" x14ac:dyDescent="0.3">
      <c r="B25" s="85" t="str">
        <f>IF(J25&lt;&gt;"",VALUE(LEFT(B24,FIND("/",B24&amp;"/")-1))+1,LEFT(B24,FIND("/",B24&amp;"/")-1)&amp;"/"&amp;IF(ISNUMBER(SEARCH("/",B24)),VALUE(RIGHT(B24,LEN(B24)-FIND("/",B24)))+1,1))</f>
        <v>20260017/1</v>
      </c>
      <c r="C25" s="133" t="s">
        <v>731</v>
      </c>
      <c r="D25" s="39" t="s">
        <v>150</v>
      </c>
      <c r="E25" s="37" t="s">
        <v>163</v>
      </c>
      <c r="F25" s="34" t="s">
        <v>10</v>
      </c>
      <c r="G25" s="100">
        <v>100000</v>
      </c>
      <c r="H25" s="35">
        <v>19</v>
      </c>
      <c r="I25" s="35">
        <f>Table2[[#This Row],[Քանակ]]*Table2[[#This Row],[ Միավորի գին]]</f>
        <v>1900000</v>
      </c>
      <c r="J25" s="34"/>
      <c r="K25" s="56" t="s">
        <v>332</v>
      </c>
    </row>
    <row r="26" spans="2:11" s="38" customFormat="1" ht="44.25" customHeight="1" outlineLevel="1" thickBot="1" x14ac:dyDescent="0.3">
      <c r="B26" s="85" t="str">
        <f>IF(J26&lt;&gt;"",VALUE(LEFT(B25,FIND("/",B25&amp;"/")-1))+1,LEFT(B25,FIND("/",B25&amp;"/")-1)&amp;"/"&amp;IF(ISNUMBER(SEARCH("/",B25)),VALUE(RIGHT(B25,LEN(B25)-FIND("/",B25)))+1,1))</f>
        <v>20260017/2</v>
      </c>
      <c r="C26" s="133" t="s">
        <v>731</v>
      </c>
      <c r="D26" s="39" t="s">
        <v>150</v>
      </c>
      <c r="E26" s="37" t="s">
        <v>163</v>
      </c>
      <c r="F26" s="34" t="s">
        <v>10</v>
      </c>
      <c r="G26" s="100">
        <v>16000</v>
      </c>
      <c r="H26" s="35">
        <v>6</v>
      </c>
      <c r="I26" s="35">
        <f>Table2[[#This Row],[Քանակ]]*Table2[[#This Row],[ Միավորի գին]]</f>
        <v>96000</v>
      </c>
      <c r="J26" s="34"/>
      <c r="K26" s="56" t="s">
        <v>332</v>
      </c>
    </row>
    <row r="27" spans="2:11" s="38" customFormat="1" ht="44.25" customHeight="1" thickBot="1" x14ac:dyDescent="0.3">
      <c r="B27" s="85">
        <f>IF(J27&lt;&gt;"",VALUE(LEFT(B26,FIND("/",B26&amp;"/")-1))+1,LEFT(B26,FIND("/",B26&amp;"/")-1)&amp;"/"&amp;IF(ISNUMBER(SEARCH("/",B26)),VALUE(RIGHT(B26,LEN(B26)-FIND("/",B26)))+1,1))</f>
        <v>20260018</v>
      </c>
      <c r="C27" s="114" t="s">
        <v>731</v>
      </c>
      <c r="D27" s="24" t="s">
        <v>150</v>
      </c>
      <c r="E27" s="22" t="s">
        <v>233</v>
      </c>
      <c r="F27" s="1" t="s">
        <v>10</v>
      </c>
      <c r="G27" s="101"/>
      <c r="H27" s="27"/>
      <c r="I27" s="27">
        <f>I28+I29</f>
        <v>7411710</v>
      </c>
      <c r="J27" s="1" t="s">
        <v>329</v>
      </c>
      <c r="K27" s="56" t="s">
        <v>333</v>
      </c>
    </row>
    <row r="28" spans="2:11" s="38" customFormat="1" ht="44.25" customHeight="1" outlineLevel="1" thickBot="1" x14ac:dyDescent="0.3">
      <c r="B28" s="85" t="str">
        <f>IF(J28&lt;&gt;"",VALUE(LEFT(B27,FIND("/",B27&amp;"/")-1))+1,LEFT(B27,FIND("/",B27&amp;"/")-1)&amp;"/"&amp;IF(ISNUMBER(SEARCH("/",B27)),VALUE(RIGHT(B27,LEN(B27)-FIND("/",B27)))+1,1))</f>
        <v>20260018/1</v>
      </c>
      <c r="C28" s="133" t="s">
        <v>731</v>
      </c>
      <c r="D28" s="39" t="s">
        <v>150</v>
      </c>
      <c r="E28" s="37" t="s">
        <v>161</v>
      </c>
      <c r="F28" s="34" t="s">
        <v>10</v>
      </c>
      <c r="G28" s="100">
        <v>25</v>
      </c>
      <c r="H28" s="35">
        <v>155976.4</v>
      </c>
      <c r="I28" s="35">
        <f>Table2[[#This Row],[Քանակ]]*Table2[[#This Row],[ Միավորի գին]]</f>
        <v>3899410</v>
      </c>
      <c r="J28" s="34"/>
      <c r="K28" s="56" t="s">
        <v>333</v>
      </c>
    </row>
    <row r="29" spans="2:11" s="38" customFormat="1" ht="44.25" customHeight="1" outlineLevel="1" thickBot="1" x14ac:dyDescent="0.3">
      <c r="B29" s="85" t="str">
        <f>IF(J29&lt;&gt;"",VALUE(LEFT(B28,FIND("/",B28&amp;"/")-1))+1,LEFT(B28,FIND("/",B28&amp;"/")-1)&amp;"/"&amp;IF(ISNUMBER(SEARCH("/",B28)),VALUE(RIGHT(B28,LEN(B28)-FIND("/",B28)))+1,1))</f>
        <v>20260018/2</v>
      </c>
      <c r="C29" s="133" t="s">
        <v>731</v>
      </c>
      <c r="D29" s="39" t="s">
        <v>150</v>
      </c>
      <c r="E29" s="37" t="s">
        <v>233</v>
      </c>
      <c r="F29" s="34" t="s">
        <v>10</v>
      </c>
      <c r="G29" s="100">
        <v>1000</v>
      </c>
      <c r="H29" s="35">
        <v>3512.3</v>
      </c>
      <c r="I29" s="35">
        <f>Table2[[#This Row],[Քանակ]]*Table2[[#This Row],[ Միավորի գին]]</f>
        <v>3512300</v>
      </c>
      <c r="J29" s="34"/>
      <c r="K29" s="56" t="s">
        <v>333</v>
      </c>
    </row>
    <row r="30" spans="2:11" ht="44.25" customHeight="1" thickBot="1" x14ac:dyDescent="0.3">
      <c r="B30" s="85">
        <f>IF(J30&lt;&gt;"",VALUE(LEFT(B29,FIND("/",B29&amp;"/")-1))+1,LEFT(B29,FIND("/",B29&amp;"/")-1)&amp;"/"&amp;IF(ISNUMBER(SEARCH("/",B29)),VALUE(RIGHT(B29,LEN(B29)-FIND("/",B29)))+1,1))</f>
        <v>20260019</v>
      </c>
      <c r="C30" s="24" t="s">
        <v>12</v>
      </c>
      <c r="D30" s="24" t="s">
        <v>150</v>
      </c>
      <c r="E30" s="22" t="s">
        <v>234</v>
      </c>
      <c r="F30" s="1" t="s">
        <v>10</v>
      </c>
      <c r="G30" s="101"/>
      <c r="H30" s="27"/>
      <c r="I30" s="27">
        <f>I31+I32+I33+I34+I35+I36+I37+I38+I39+I40+I41+I42</f>
        <v>1908200</v>
      </c>
      <c r="J30" s="1" t="s">
        <v>330</v>
      </c>
      <c r="K30" s="56" t="s">
        <v>333</v>
      </c>
    </row>
    <row r="31" spans="2:11" s="38" customFormat="1" ht="44.25" customHeight="1" outlineLevel="1" thickBot="1" x14ac:dyDescent="0.3">
      <c r="B31" s="85" t="str">
        <f>IF(J31&lt;&gt;"",VALUE(LEFT(B30,FIND("/",B30&amp;"/")-1))+1,LEFT(B30,FIND("/",B30&amp;"/")-1)&amp;"/"&amp;IF(ISNUMBER(SEARCH("/",B30)),VALUE(RIGHT(B30,LEN(B30)-FIND("/",B30)))+1,1))</f>
        <v>20260019/1</v>
      </c>
      <c r="C31" s="39" t="s">
        <v>12</v>
      </c>
      <c r="D31" s="39" t="s">
        <v>150</v>
      </c>
      <c r="E31" s="37" t="s">
        <v>343</v>
      </c>
      <c r="F31" s="34" t="s">
        <v>10</v>
      </c>
      <c r="G31" s="100">
        <v>10000</v>
      </c>
      <c r="H31" s="35">
        <v>4.3</v>
      </c>
      <c r="I31" s="35">
        <f>Table2[[#This Row],[Քանակ]]*Table2[[#This Row],[ Միավորի գին]]</f>
        <v>43000</v>
      </c>
      <c r="J31" s="34"/>
      <c r="K31" s="56" t="s">
        <v>333</v>
      </c>
    </row>
    <row r="32" spans="2:11" s="38" customFormat="1" ht="44.25" customHeight="1" outlineLevel="1" thickBot="1" x14ac:dyDescent="0.3">
      <c r="B32" s="85" t="str">
        <f>IF(J32&lt;&gt;"",VALUE(LEFT(B31,FIND("/",B31&amp;"/")-1))+1,LEFT(B31,FIND("/",B31&amp;"/")-1)&amp;"/"&amp;IF(ISNUMBER(SEARCH("/",B31)),VALUE(RIGHT(B31,LEN(B31)-FIND("/",B31)))+1,1))</f>
        <v>20260019/2</v>
      </c>
      <c r="C32" s="39" t="s">
        <v>12</v>
      </c>
      <c r="D32" s="39" t="s">
        <v>150</v>
      </c>
      <c r="E32" s="37" t="s">
        <v>343</v>
      </c>
      <c r="F32" s="34" t="s">
        <v>10</v>
      </c>
      <c r="G32" s="100">
        <v>4000</v>
      </c>
      <c r="H32" s="35">
        <v>4.3</v>
      </c>
      <c r="I32" s="35">
        <f>Table2[[#This Row],[Քանակ]]*Table2[[#This Row],[ Միավորի գին]]</f>
        <v>17200</v>
      </c>
      <c r="J32" s="34"/>
      <c r="K32" s="56" t="s">
        <v>333</v>
      </c>
    </row>
    <row r="33" spans="2:11" s="38" customFormat="1" ht="44.25" customHeight="1" outlineLevel="1" thickBot="1" x14ac:dyDescent="0.3">
      <c r="B33" s="85" t="str">
        <f>IF(J33&lt;&gt;"",VALUE(LEFT(B32,FIND("/",B32&amp;"/")-1))+1,LEFT(B32,FIND("/",B32&amp;"/")-1)&amp;"/"&amp;IF(ISNUMBER(SEARCH("/",B32)),VALUE(RIGHT(B32,LEN(B32)-FIND("/",B32)))+1,1))</f>
        <v>20260019/3</v>
      </c>
      <c r="C33" s="39" t="s">
        <v>12</v>
      </c>
      <c r="D33" s="39" t="s">
        <v>150</v>
      </c>
      <c r="E33" s="37" t="s">
        <v>164</v>
      </c>
      <c r="F33" s="34" t="s">
        <v>10</v>
      </c>
      <c r="G33" s="100">
        <v>30000</v>
      </c>
      <c r="H33" s="35">
        <v>3.3</v>
      </c>
      <c r="I33" s="35">
        <f>Table2[[#This Row],[Քանակ]]*Table2[[#This Row],[ Միավորի գին]]</f>
        <v>99000</v>
      </c>
      <c r="J33" s="34"/>
      <c r="K33" s="56" t="s">
        <v>333</v>
      </c>
    </row>
    <row r="34" spans="2:11" s="38" customFormat="1" ht="44.25" customHeight="1" outlineLevel="1" thickBot="1" x14ac:dyDescent="0.3">
      <c r="B34" s="85" t="str">
        <f>IF(J34&lt;&gt;"",VALUE(LEFT(B33,FIND("/",B33&amp;"/")-1))+1,LEFT(B33,FIND("/",B33&amp;"/")-1)&amp;"/"&amp;IF(ISNUMBER(SEARCH("/",B33)),VALUE(RIGHT(B33,LEN(B33)-FIND("/",B33)))+1,1))</f>
        <v>20260019/4</v>
      </c>
      <c r="C34" s="39" t="s">
        <v>12</v>
      </c>
      <c r="D34" s="39" t="s">
        <v>150</v>
      </c>
      <c r="E34" s="37" t="s">
        <v>344</v>
      </c>
      <c r="F34" s="34" t="s">
        <v>10</v>
      </c>
      <c r="G34" s="100">
        <v>120</v>
      </c>
      <c r="H34" s="35">
        <v>4750</v>
      </c>
      <c r="I34" s="35">
        <f>Table2[[#This Row],[Քանակ]]*Table2[[#This Row],[ Միավորի գին]]</f>
        <v>570000</v>
      </c>
      <c r="J34" s="34"/>
      <c r="K34" s="56" t="s">
        <v>333</v>
      </c>
    </row>
    <row r="35" spans="2:11" s="38" customFormat="1" ht="44.25" customHeight="1" outlineLevel="1" thickBot="1" x14ac:dyDescent="0.3">
      <c r="B35" s="85" t="str">
        <f>IF(J35&lt;&gt;"",VALUE(LEFT(B34,FIND("/",B34&amp;"/")-1))+1,LEFT(B34,FIND("/",B34&amp;"/")-1)&amp;"/"&amp;IF(ISNUMBER(SEARCH("/",B34)),VALUE(RIGHT(B34,LEN(B34)-FIND("/",B34)))+1,1))</f>
        <v>20260019/5</v>
      </c>
      <c r="C35" s="39" t="s">
        <v>12</v>
      </c>
      <c r="D35" s="39" t="s">
        <v>150</v>
      </c>
      <c r="E35" s="37" t="s">
        <v>344</v>
      </c>
      <c r="F35" s="34" t="s">
        <v>10</v>
      </c>
      <c r="G35" s="100">
        <v>140</v>
      </c>
      <c r="H35" s="35">
        <v>4750</v>
      </c>
      <c r="I35" s="35">
        <f>Table2[[#This Row],[Քանակ]]*Table2[[#This Row],[ Միավորի գին]]</f>
        <v>665000</v>
      </c>
      <c r="J35" s="34"/>
      <c r="K35" s="56" t="s">
        <v>333</v>
      </c>
    </row>
    <row r="36" spans="2:11" s="38" customFormat="1" ht="44.25" customHeight="1" outlineLevel="1" thickBot="1" x14ac:dyDescent="0.3">
      <c r="B36" s="85" t="str">
        <f>IF(J36&lt;&gt;"",VALUE(LEFT(B35,FIND("/",B35&amp;"/")-1))+1,LEFT(B35,FIND("/",B35&amp;"/")-1)&amp;"/"&amp;IF(ISNUMBER(SEARCH("/",B35)),VALUE(RIGHT(B35,LEN(B35)-FIND("/",B35)))+1,1))</f>
        <v>20260019/6</v>
      </c>
      <c r="C36" s="39" t="s">
        <v>12</v>
      </c>
      <c r="D36" s="39" t="s">
        <v>150</v>
      </c>
      <c r="E36" s="37" t="s">
        <v>344</v>
      </c>
      <c r="F36" s="34" t="s">
        <v>10</v>
      </c>
      <c r="G36" s="100">
        <v>50</v>
      </c>
      <c r="H36" s="35">
        <v>5000</v>
      </c>
      <c r="I36" s="35">
        <f>Table2[[#This Row],[Քանակ]]*Table2[[#This Row],[ Միավորի գին]]</f>
        <v>250000</v>
      </c>
      <c r="J36" s="34"/>
      <c r="K36" s="56" t="s">
        <v>333</v>
      </c>
    </row>
    <row r="37" spans="2:11" s="38" customFormat="1" ht="44.25" customHeight="1" outlineLevel="1" thickBot="1" x14ac:dyDescent="0.3">
      <c r="B37" s="85" t="str">
        <f>IF(J37&lt;&gt;"",VALUE(LEFT(B36,FIND("/",B36&amp;"/")-1))+1,LEFT(B36,FIND("/",B36&amp;"/")-1)&amp;"/"&amp;IF(ISNUMBER(SEARCH("/",B36)),VALUE(RIGHT(B36,LEN(B36)-FIND("/",B36)))+1,1))</f>
        <v>20260019/7</v>
      </c>
      <c r="C37" s="39" t="s">
        <v>12</v>
      </c>
      <c r="D37" s="39" t="s">
        <v>150</v>
      </c>
      <c r="E37" s="37" t="s">
        <v>345</v>
      </c>
      <c r="F37" s="34" t="s">
        <v>10</v>
      </c>
      <c r="G37" s="100">
        <v>6000</v>
      </c>
      <c r="H37" s="35">
        <v>4</v>
      </c>
      <c r="I37" s="35">
        <f>Table2[[#This Row],[Քանակ]]*Table2[[#This Row],[ Միավորի գին]]</f>
        <v>24000</v>
      </c>
      <c r="J37" s="34"/>
      <c r="K37" s="56" t="s">
        <v>333</v>
      </c>
    </row>
    <row r="38" spans="2:11" s="38" customFormat="1" ht="44.25" customHeight="1" outlineLevel="1" thickBot="1" x14ac:dyDescent="0.3">
      <c r="B38" s="85" t="str">
        <f>IF(J38&lt;&gt;"",VALUE(LEFT(B37,FIND("/",B37&amp;"/")-1))+1,LEFT(B37,FIND("/",B37&amp;"/")-1)&amp;"/"&amp;IF(ISNUMBER(SEARCH("/",B37)),VALUE(RIGHT(B37,LEN(B37)-FIND("/",B37)))+1,1))</f>
        <v>20260019/8</v>
      </c>
      <c r="C38" s="39" t="s">
        <v>12</v>
      </c>
      <c r="D38" s="39" t="s">
        <v>150</v>
      </c>
      <c r="E38" s="37" t="s">
        <v>345</v>
      </c>
      <c r="F38" s="34" t="s">
        <v>10</v>
      </c>
      <c r="G38" s="100">
        <v>6000</v>
      </c>
      <c r="H38" s="35">
        <v>4</v>
      </c>
      <c r="I38" s="35">
        <f>Table2[[#This Row],[Քանակ]]*Table2[[#This Row],[ Միավորի գին]]</f>
        <v>24000</v>
      </c>
      <c r="J38" s="34"/>
      <c r="K38" s="56" t="s">
        <v>333</v>
      </c>
    </row>
    <row r="39" spans="2:11" s="38" customFormat="1" ht="44.25" customHeight="1" outlineLevel="1" thickBot="1" x14ac:dyDescent="0.3">
      <c r="B39" s="85" t="str">
        <f>IF(J39&lt;&gt;"",VALUE(LEFT(B38,FIND("/",B38&amp;"/")-1))+1,LEFT(B38,FIND("/",B38&amp;"/")-1)&amp;"/"&amp;IF(ISNUMBER(SEARCH("/",B38)),VALUE(RIGHT(B38,LEN(B38)-FIND("/",B38)))+1,1))</f>
        <v>20260019/9</v>
      </c>
      <c r="C39" s="39" t="s">
        <v>12</v>
      </c>
      <c r="D39" s="39" t="s">
        <v>150</v>
      </c>
      <c r="E39" s="37" t="s">
        <v>345</v>
      </c>
      <c r="F39" s="34" t="s">
        <v>10</v>
      </c>
      <c r="G39" s="100">
        <v>6000</v>
      </c>
      <c r="H39" s="35">
        <v>4</v>
      </c>
      <c r="I39" s="35">
        <f>Table2[[#This Row],[Քանակ]]*Table2[[#This Row],[ Միավորի գին]]</f>
        <v>24000</v>
      </c>
      <c r="J39" s="34"/>
      <c r="K39" s="56" t="s">
        <v>333</v>
      </c>
    </row>
    <row r="40" spans="2:11" s="38" customFormat="1" ht="44.25" customHeight="1" outlineLevel="1" thickBot="1" x14ac:dyDescent="0.3">
      <c r="B40" s="85" t="str">
        <f>IF(J40&lt;&gt;"",VALUE(LEFT(B39,FIND("/",B39&amp;"/")-1))+1,LEFT(B39,FIND("/",B39&amp;"/")-1)&amp;"/"&amp;IF(ISNUMBER(SEARCH("/",B39)),VALUE(RIGHT(B39,LEN(B39)-FIND("/",B39)))+1,1))</f>
        <v>20260019/10</v>
      </c>
      <c r="C40" s="39" t="s">
        <v>12</v>
      </c>
      <c r="D40" s="39" t="s">
        <v>150</v>
      </c>
      <c r="E40" s="37" t="s">
        <v>345</v>
      </c>
      <c r="F40" s="34" t="s">
        <v>10</v>
      </c>
      <c r="G40" s="100">
        <v>14000</v>
      </c>
      <c r="H40" s="35">
        <v>4</v>
      </c>
      <c r="I40" s="35">
        <f>Table2[[#This Row],[Քանակ]]*Table2[[#This Row],[ Միավորի գին]]</f>
        <v>56000</v>
      </c>
      <c r="J40" s="34"/>
      <c r="K40" s="56" t="s">
        <v>333</v>
      </c>
    </row>
    <row r="41" spans="2:11" s="38" customFormat="1" ht="44.25" customHeight="1" outlineLevel="1" thickBot="1" x14ac:dyDescent="0.3">
      <c r="B41" s="85" t="str">
        <f>IF(J41&lt;&gt;"",VALUE(LEFT(B40,FIND("/",B40&amp;"/")-1))+1,LEFT(B40,FIND("/",B40&amp;"/")-1)&amp;"/"&amp;IF(ISNUMBER(SEARCH("/",B40)),VALUE(RIGHT(B40,LEN(B40)-FIND("/",B40)))+1,1))</f>
        <v>20260019/11</v>
      </c>
      <c r="C41" s="39" t="s">
        <v>12</v>
      </c>
      <c r="D41" s="39" t="s">
        <v>150</v>
      </c>
      <c r="E41" s="37" t="s">
        <v>345</v>
      </c>
      <c r="F41" s="34" t="s">
        <v>10</v>
      </c>
      <c r="G41" s="100">
        <v>26000</v>
      </c>
      <c r="H41" s="35">
        <v>4</v>
      </c>
      <c r="I41" s="35">
        <f>Table2[[#This Row],[Քանակ]]*Table2[[#This Row],[ Միավորի գին]]</f>
        <v>104000</v>
      </c>
      <c r="J41" s="34"/>
      <c r="K41" s="56" t="s">
        <v>333</v>
      </c>
    </row>
    <row r="42" spans="2:11" s="38" customFormat="1" ht="44.25" customHeight="1" outlineLevel="1" thickBot="1" x14ac:dyDescent="0.3">
      <c r="B42" s="85" t="str">
        <f>IF(J42&lt;&gt;"",VALUE(LEFT(B41,FIND("/",B41&amp;"/")-1))+1,LEFT(B41,FIND("/",B41&amp;"/")-1)&amp;"/"&amp;IF(ISNUMBER(SEARCH("/",B41)),VALUE(RIGHT(B41,LEN(B41)-FIND("/",B41)))+1,1))</f>
        <v>20260019/12</v>
      </c>
      <c r="C42" s="39" t="s">
        <v>12</v>
      </c>
      <c r="D42" s="39" t="s">
        <v>150</v>
      </c>
      <c r="E42" s="37" t="s">
        <v>345</v>
      </c>
      <c r="F42" s="34" t="s">
        <v>10</v>
      </c>
      <c r="G42" s="100">
        <v>8000</v>
      </c>
      <c r="H42" s="35">
        <v>4</v>
      </c>
      <c r="I42" s="35">
        <f>Table2[[#This Row],[Քանակ]]*Table2[[#This Row],[ Միավորի գին]]</f>
        <v>32000</v>
      </c>
      <c r="J42" s="34"/>
      <c r="K42" s="56" t="s">
        <v>333</v>
      </c>
    </row>
    <row r="43" spans="2:11" ht="44.25" customHeight="1" thickBot="1" x14ac:dyDescent="0.3">
      <c r="B43" s="85">
        <f>IF(J43&lt;&gt;"",VALUE(LEFT(B42,FIND("/",B42&amp;"/")-1))+1,LEFT(B42,FIND("/",B42&amp;"/")-1)&amp;"/"&amp;IF(ISNUMBER(SEARCH("/",B42)),VALUE(RIGHT(B42,LEN(B42)-FIND("/",B42)))+1,1))</f>
        <v>20260020</v>
      </c>
      <c r="C43" s="114" t="s">
        <v>731</v>
      </c>
      <c r="D43" s="24" t="s">
        <v>150</v>
      </c>
      <c r="E43" s="22" t="s">
        <v>165</v>
      </c>
      <c r="F43" s="1" t="s">
        <v>10</v>
      </c>
      <c r="G43" s="101">
        <v>45000</v>
      </c>
      <c r="H43" s="27">
        <v>18</v>
      </c>
      <c r="I43" s="27">
        <f>Table2[[#This Row],[Քանակ]]*Table2[[#This Row],[ Միավորի գին]]</f>
        <v>810000</v>
      </c>
      <c r="J43" s="1" t="s">
        <v>330</v>
      </c>
      <c r="K43" s="56" t="s">
        <v>333</v>
      </c>
    </row>
    <row r="44" spans="2:11" ht="44.25" customHeight="1" thickBot="1" x14ac:dyDescent="0.3">
      <c r="B44" s="85">
        <f>IF(J44&lt;&gt;"",VALUE(LEFT(B43,FIND("/",B43&amp;"/")-1))+1,LEFT(B43,FIND("/",B43&amp;"/")-1)&amp;"/"&amp;IF(ISNUMBER(SEARCH("/",B43)),VALUE(RIGHT(B43,LEN(B43)-FIND("/",B43)))+1,1))</f>
        <v>20260021</v>
      </c>
      <c r="C44" s="24" t="s">
        <v>12</v>
      </c>
      <c r="D44" s="24" t="s">
        <v>150</v>
      </c>
      <c r="E44" s="25" t="s">
        <v>169</v>
      </c>
      <c r="F44" s="1" t="s">
        <v>10</v>
      </c>
      <c r="G44" s="101">
        <v>5061</v>
      </c>
      <c r="H44" s="4">
        <v>100</v>
      </c>
      <c r="I44" s="27">
        <f>Table2[[#This Row],[Քանակ]]*Table2[[#This Row],[ Միավորի գին]]</f>
        <v>506100</v>
      </c>
      <c r="J44" s="1" t="s">
        <v>330</v>
      </c>
      <c r="K44" s="56" t="s">
        <v>335</v>
      </c>
    </row>
    <row r="45" spans="2:11" ht="44.25" customHeight="1" thickBot="1" x14ac:dyDescent="0.3">
      <c r="B45" s="85">
        <f>IF(J45&lt;&gt;"",VALUE(LEFT(B44,FIND("/",B44&amp;"/")-1))+1,LEFT(B44,FIND("/",B44&amp;"/")-1)&amp;"/"&amp;IF(ISNUMBER(SEARCH("/",B44)),VALUE(RIGHT(B44,LEN(B44)-FIND("/",B44)))+1,1))</f>
        <v>20260022</v>
      </c>
      <c r="C45" s="24" t="s">
        <v>12</v>
      </c>
      <c r="D45" s="24" t="s">
        <v>150</v>
      </c>
      <c r="E45" s="25" t="s">
        <v>170</v>
      </c>
      <c r="F45" s="1" t="s">
        <v>10</v>
      </c>
      <c r="G45" s="101">
        <v>5280</v>
      </c>
      <c r="H45" s="4">
        <v>180</v>
      </c>
      <c r="I45" s="27">
        <f>Table2[[#This Row],[Քանակ]]*Table2[[#This Row],[ Միավորի գին]]</f>
        <v>950400</v>
      </c>
      <c r="J45" s="1" t="s">
        <v>330</v>
      </c>
      <c r="K45" s="56" t="s">
        <v>335</v>
      </c>
    </row>
    <row r="46" spans="2:11" ht="44.25" customHeight="1" thickBot="1" x14ac:dyDescent="0.3">
      <c r="B46" s="85">
        <f>IF(J46&lt;&gt;"",VALUE(LEFT(B45,FIND("/",B45&amp;"/")-1))+1,LEFT(B45,FIND("/",B45&amp;"/")-1)&amp;"/"&amp;IF(ISNUMBER(SEARCH("/",B45)),VALUE(RIGHT(B45,LEN(B45)-FIND("/",B45)))+1,1))</f>
        <v>20260023</v>
      </c>
      <c r="C46" s="24" t="s">
        <v>12</v>
      </c>
      <c r="D46" s="24" t="s">
        <v>150</v>
      </c>
      <c r="E46" s="25" t="s">
        <v>204</v>
      </c>
      <c r="F46" s="1" t="s">
        <v>10</v>
      </c>
      <c r="G46" s="101">
        <v>900</v>
      </c>
      <c r="H46" s="4">
        <v>1500</v>
      </c>
      <c r="I46" s="27">
        <f>SUM(I47:I48)</f>
        <v>855000</v>
      </c>
      <c r="J46" s="1" t="s">
        <v>330</v>
      </c>
      <c r="K46" s="56" t="s">
        <v>333</v>
      </c>
    </row>
    <row r="47" spans="2:11" s="38" customFormat="1" ht="44.25" customHeight="1" outlineLevel="1" thickBot="1" x14ac:dyDescent="0.3">
      <c r="B47" s="85" t="str">
        <f>IF(J47&lt;&gt;"",VALUE(LEFT(B46,FIND("/",B46&amp;"/")-1))+1,LEFT(B46,FIND("/",B46&amp;"/")-1)&amp;"/"&amp;IF(ISNUMBER(SEARCH("/",B46)),VALUE(RIGHT(B46,LEN(B46)-FIND("/",B46)))+1,1))</f>
        <v>20260023/1</v>
      </c>
      <c r="C47" s="39" t="s">
        <v>12</v>
      </c>
      <c r="D47" s="39" t="s">
        <v>150</v>
      </c>
      <c r="E47" s="37" t="s">
        <v>204</v>
      </c>
      <c r="F47" s="34" t="s">
        <v>10</v>
      </c>
      <c r="G47" s="100">
        <v>400</v>
      </c>
      <c r="H47" s="41">
        <v>950</v>
      </c>
      <c r="I47" s="35">
        <f>Table2[[#This Row],[Քանակ]]*Table2[[#This Row],[ Միավորի գին]]</f>
        <v>380000</v>
      </c>
      <c r="J47" s="34"/>
      <c r="K47" s="34" t="s">
        <v>333</v>
      </c>
    </row>
    <row r="48" spans="2:11" s="38" customFormat="1" ht="44.25" customHeight="1" outlineLevel="1" thickBot="1" x14ac:dyDescent="0.3">
      <c r="B48" s="85" t="str">
        <f>IF(J48&lt;&gt;"",VALUE(LEFT(B47,FIND("/",B47&amp;"/")-1))+1,LEFT(B47,FIND("/",B47&amp;"/")-1)&amp;"/"&amp;IF(ISNUMBER(SEARCH("/",B47)),VALUE(RIGHT(B47,LEN(B47)-FIND("/",B47)))+1,1))</f>
        <v>20260023/2</v>
      </c>
      <c r="C48" s="39" t="s">
        <v>12</v>
      </c>
      <c r="D48" s="39" t="s">
        <v>150</v>
      </c>
      <c r="E48" s="37" t="s">
        <v>204</v>
      </c>
      <c r="F48" s="34" t="s">
        <v>10</v>
      </c>
      <c r="G48" s="100">
        <v>500</v>
      </c>
      <c r="H48" s="41">
        <v>950</v>
      </c>
      <c r="I48" s="35">
        <f>Table2[[#This Row],[Քանակ]]*Table2[[#This Row],[ Միավորի գին]]</f>
        <v>475000</v>
      </c>
      <c r="J48" s="34"/>
      <c r="K48" s="34" t="s">
        <v>333</v>
      </c>
    </row>
    <row r="49" spans="2:11" ht="44.25" customHeight="1" thickBot="1" x14ac:dyDescent="0.3">
      <c r="B49" s="85">
        <f>IF(J49&lt;&gt;"",VALUE(LEFT(B46,FIND("/",B46&amp;"/")-1))+1,LEFT(B46,FIND("/",B46&amp;"/")-1)&amp;"/"&amp;IF(ISNUMBER(SEARCH("/",B46)),VALUE(RIGHT(B46,LEN(B46)-FIND("/",B46)))+1,1))</f>
        <v>20260024</v>
      </c>
      <c r="C49" s="24" t="s">
        <v>12</v>
      </c>
      <c r="D49" s="24" t="s">
        <v>150</v>
      </c>
      <c r="E49" s="22" t="s">
        <v>346</v>
      </c>
      <c r="F49" s="1" t="s">
        <v>10</v>
      </c>
      <c r="G49" s="101">
        <v>600</v>
      </c>
      <c r="H49" s="4">
        <v>1000</v>
      </c>
      <c r="I49" s="27">
        <f>Table2[[#This Row],[Քանակ]]*Table2[[#This Row],[ Միավորի գին]]</f>
        <v>600000</v>
      </c>
      <c r="J49" s="1" t="s">
        <v>330</v>
      </c>
      <c r="K49" s="56" t="s">
        <v>335</v>
      </c>
    </row>
    <row r="50" spans="2:11" ht="44.25" customHeight="1" thickBot="1" x14ac:dyDescent="0.3">
      <c r="B50" s="85">
        <f>IF(J50&lt;&gt;"",VALUE(LEFT(B49,FIND("/",B49&amp;"/")-1))+1,LEFT(B49,FIND("/",B49&amp;"/")-1)&amp;"/"&amp;IF(ISNUMBER(SEARCH("/",B49)),VALUE(RIGHT(B49,LEN(B49)-FIND("/",B49)))+1,1))</f>
        <v>20260025</v>
      </c>
      <c r="C50" s="114" t="s">
        <v>774</v>
      </c>
      <c r="D50" s="24" t="s">
        <v>150</v>
      </c>
      <c r="E50" s="22" t="s">
        <v>171</v>
      </c>
      <c r="F50" s="1" t="s">
        <v>10</v>
      </c>
      <c r="G50" s="101">
        <v>6</v>
      </c>
      <c r="H50" s="4">
        <v>5000</v>
      </c>
      <c r="I50" s="27">
        <f>Table2[[#This Row],[Քանակ]]*Table2[[#This Row],[ Միավորի գին]]</f>
        <v>30000</v>
      </c>
      <c r="J50" s="1" t="s">
        <v>330</v>
      </c>
      <c r="K50" s="56" t="s">
        <v>335</v>
      </c>
    </row>
    <row r="51" spans="2:11" ht="44.25" customHeight="1" thickBot="1" x14ac:dyDescent="0.3">
      <c r="B51" s="85">
        <f>IF(J51&lt;&gt;"",VALUE(LEFT(B50,FIND("/",B50&amp;"/")-1))+1,LEFT(B50,FIND("/",B50&amp;"/")-1)&amp;"/"&amp;IF(ISNUMBER(SEARCH("/",B50)),VALUE(RIGHT(B50,LEN(B50)-FIND("/",B50)))+1,1))</f>
        <v>20260026</v>
      </c>
      <c r="C51" s="24" t="s">
        <v>45</v>
      </c>
      <c r="D51" s="24" t="s">
        <v>59</v>
      </c>
      <c r="E51" s="22" t="s">
        <v>59</v>
      </c>
      <c r="F51" s="1" t="s">
        <v>8</v>
      </c>
      <c r="G51" s="101">
        <v>1</v>
      </c>
      <c r="H51" s="4">
        <v>5400000</v>
      </c>
      <c r="I51" s="27">
        <f>Table2[[#This Row],[Քանակ]]*Table2[[#This Row],[ Միավորի գին]]</f>
        <v>5400000</v>
      </c>
      <c r="J51" s="1" t="s">
        <v>330</v>
      </c>
      <c r="K51" s="56"/>
    </row>
    <row r="52" spans="2:11" ht="44.25" customHeight="1" thickBot="1" x14ac:dyDescent="0.3">
      <c r="B52" s="85">
        <f>IF(J52&lt;&gt;"",VALUE(LEFT(B51,FIND("/",B51&amp;"/")-1))+1,LEFT(B51,FIND("/",B51&amp;"/")-1)&amp;"/"&amp;IF(ISNUMBER(SEARCH("/",B51)),VALUE(RIGHT(B51,LEN(B51)-FIND("/",B51)))+1,1))</f>
        <v>20260027</v>
      </c>
      <c r="C52" s="24" t="s">
        <v>45</v>
      </c>
      <c r="D52" s="24" t="s">
        <v>59</v>
      </c>
      <c r="E52" s="28" t="s">
        <v>453</v>
      </c>
      <c r="F52" s="1" t="s">
        <v>8</v>
      </c>
      <c r="G52" s="101">
        <v>1</v>
      </c>
      <c r="H52" s="4">
        <v>9600000</v>
      </c>
      <c r="I52" s="27">
        <f>Table2[[#This Row],[Քանակ]]*Table2[[#This Row],[ Միավորի գին]]</f>
        <v>9600000</v>
      </c>
      <c r="J52" s="1" t="s">
        <v>329</v>
      </c>
      <c r="K52" s="56"/>
    </row>
    <row r="53" spans="2:11" ht="44.25" customHeight="1" thickBot="1" x14ac:dyDescent="0.3">
      <c r="B53" s="85">
        <f>IF(J53&lt;&gt;"",VALUE(LEFT(B52,FIND("/",B52&amp;"/")-1))+1,LEFT(B52,FIND("/",B52&amp;"/")-1)&amp;"/"&amp;IF(ISNUMBER(SEARCH("/",B52)),VALUE(RIGHT(B52,LEN(B52)-FIND("/",B52)))+1,1))</f>
        <v>20260028</v>
      </c>
      <c r="C53" s="24" t="s">
        <v>45</v>
      </c>
      <c r="D53" s="24" t="s">
        <v>59</v>
      </c>
      <c r="E53" s="22" t="s">
        <v>59</v>
      </c>
      <c r="F53" s="1" t="s">
        <v>8</v>
      </c>
      <c r="G53" s="101">
        <v>1</v>
      </c>
      <c r="H53" s="4">
        <v>4500000</v>
      </c>
      <c r="I53" s="27">
        <f>Table2[[#This Row],[Քանակ]]*Table2[[#This Row],[ Միավորի գին]]</f>
        <v>4500000</v>
      </c>
      <c r="J53" s="1" t="s">
        <v>330</v>
      </c>
      <c r="K53" s="56"/>
    </row>
    <row r="54" spans="2:11" ht="59.25" customHeight="1" thickBot="1" x14ac:dyDescent="0.3">
      <c r="B54" s="85">
        <f>IF(J54&lt;&gt;"",VALUE(LEFT(B53,FIND("/",B53&amp;"/")-1))+1,LEFT(B53,FIND("/",B53&amp;"/")-1)&amp;"/"&amp;IF(ISNUMBER(SEARCH("/",B53)),VALUE(RIGHT(B53,LEN(B53)-FIND("/",B53)))+1,1))</f>
        <v>20260029</v>
      </c>
      <c r="C54" s="24" t="s">
        <v>32</v>
      </c>
      <c r="D54" s="24" t="s">
        <v>152</v>
      </c>
      <c r="E54" s="22" t="s">
        <v>347</v>
      </c>
      <c r="F54" s="1" t="s">
        <v>8</v>
      </c>
      <c r="G54" s="101">
        <v>1</v>
      </c>
      <c r="H54" s="4">
        <v>37837</v>
      </c>
      <c r="I54" s="27">
        <f>Table2[[#This Row],[Քանակ]]*Table2[[#This Row],[ Միավորի գին]]</f>
        <v>37837</v>
      </c>
      <c r="J54" s="1" t="s">
        <v>330</v>
      </c>
      <c r="K54" s="56" t="s">
        <v>332</v>
      </c>
    </row>
    <row r="55" spans="2:11" ht="44.25" customHeight="1" thickBot="1" x14ac:dyDescent="0.3">
      <c r="B55" s="85">
        <f>IF(J55&lt;&gt;"",VALUE(LEFT(B54,FIND("/",B54&amp;"/")-1))+1,LEFT(B54,FIND("/",B54&amp;"/")-1)&amp;"/"&amp;IF(ISNUMBER(SEARCH("/",B54)),VALUE(RIGHT(B54,LEN(B54)-FIND("/",B54)))+1,1))</f>
        <v>20260030</v>
      </c>
      <c r="C55" s="114" t="s">
        <v>702</v>
      </c>
      <c r="D55" s="24" t="s">
        <v>150</v>
      </c>
      <c r="E55" s="22" t="s">
        <v>177</v>
      </c>
      <c r="F55" s="1" t="s">
        <v>20</v>
      </c>
      <c r="G55" s="101">
        <v>88</v>
      </c>
      <c r="H55" s="4">
        <v>5500</v>
      </c>
      <c r="I55" s="27">
        <f>Table2[[#This Row],[Քանակ]]*Table2[[#This Row],[ Միավորի գին]]</f>
        <v>484000</v>
      </c>
      <c r="J55" s="1" t="s">
        <v>330</v>
      </c>
      <c r="K55" s="56"/>
    </row>
    <row r="56" spans="2:11" ht="44.25" customHeight="1" thickBot="1" x14ac:dyDescent="0.3">
      <c r="B56" s="85">
        <f>IF(J56&lt;&gt;"",VALUE(LEFT(B55,FIND("/",B55&amp;"/")-1))+1,LEFT(B55,FIND("/",B55&amp;"/")-1)&amp;"/"&amp;IF(ISNUMBER(SEARCH("/",B55)),VALUE(RIGHT(B55,LEN(B55)-FIND("/",B55)))+1,1))</f>
        <v>20260031</v>
      </c>
      <c r="C56" s="114" t="s">
        <v>702</v>
      </c>
      <c r="D56" s="24" t="s">
        <v>150</v>
      </c>
      <c r="E56" s="22" t="s">
        <v>190</v>
      </c>
      <c r="F56" s="1" t="s">
        <v>10</v>
      </c>
      <c r="G56" s="101">
        <v>500</v>
      </c>
      <c r="H56" s="4">
        <v>300</v>
      </c>
      <c r="I56" s="27">
        <f>Table2[[#This Row],[Քանակ]]*Table2[[#This Row],[ Միավորի գին]]</f>
        <v>150000</v>
      </c>
      <c r="J56" s="1" t="s">
        <v>330</v>
      </c>
      <c r="K56" s="56"/>
    </row>
    <row r="57" spans="2:11" ht="44.25" customHeight="1" thickBot="1" x14ac:dyDescent="0.3">
      <c r="B57" s="85">
        <f>IF(J57&lt;&gt;"",VALUE(LEFT(B56,FIND("/",B56&amp;"/")-1))+1,LEFT(B56,FIND("/",B56&amp;"/")-1)&amp;"/"&amp;IF(ISNUMBER(SEARCH("/",B56)),VALUE(RIGHT(B56,LEN(B56)-FIND("/",B56)))+1,1))</f>
        <v>20260032</v>
      </c>
      <c r="C57" s="114" t="s">
        <v>702</v>
      </c>
      <c r="D57" s="24" t="s">
        <v>150</v>
      </c>
      <c r="E57" s="22" t="s">
        <v>191</v>
      </c>
      <c r="F57" s="1" t="s">
        <v>10</v>
      </c>
      <c r="G57" s="101">
        <v>200</v>
      </c>
      <c r="H57" s="4">
        <v>100</v>
      </c>
      <c r="I57" s="27">
        <f>Table2[[#This Row],[Քանակ]]*Table2[[#This Row],[ Միավորի գին]]</f>
        <v>20000</v>
      </c>
      <c r="J57" s="1" t="s">
        <v>330</v>
      </c>
      <c r="K57" s="56"/>
    </row>
    <row r="58" spans="2:11" ht="44.25" customHeight="1" thickBot="1" x14ac:dyDescent="0.3">
      <c r="B58" s="85">
        <f>IF(J58&lt;&gt;"",VALUE(LEFT(B57,FIND("/",B57&amp;"/")-1))+1,LEFT(B57,FIND("/",B57&amp;"/")-1)&amp;"/"&amp;IF(ISNUMBER(SEARCH("/",B57)),VALUE(RIGHT(B57,LEN(B57)-FIND("/",B57)))+1,1))</f>
        <v>20260033</v>
      </c>
      <c r="C58" s="114" t="s">
        <v>702</v>
      </c>
      <c r="D58" s="24" t="s">
        <v>150</v>
      </c>
      <c r="E58" s="22" t="s">
        <v>192</v>
      </c>
      <c r="F58" s="1" t="s">
        <v>10</v>
      </c>
      <c r="G58" s="101">
        <v>300</v>
      </c>
      <c r="H58" s="4">
        <v>90</v>
      </c>
      <c r="I58" s="27">
        <f>Table2[[#This Row],[Քանակ]]*Table2[[#This Row],[ Միավորի գին]]</f>
        <v>27000</v>
      </c>
      <c r="J58" s="1" t="s">
        <v>330</v>
      </c>
      <c r="K58" s="56"/>
    </row>
    <row r="59" spans="2:11" ht="44.25" customHeight="1" thickBot="1" x14ac:dyDescent="0.3">
      <c r="B59" s="85">
        <f>IF(J59&lt;&gt;"",VALUE(LEFT(B58,FIND("/",B58&amp;"/")-1))+1,LEFT(B58,FIND("/",B58&amp;"/")-1)&amp;"/"&amp;IF(ISNUMBER(SEARCH("/",B58)),VALUE(RIGHT(B58,LEN(B58)-FIND("/",B58)))+1,1))</f>
        <v>20260034</v>
      </c>
      <c r="C59" s="114" t="s">
        <v>702</v>
      </c>
      <c r="D59" s="24" t="s">
        <v>150</v>
      </c>
      <c r="E59" s="22" t="s">
        <v>193</v>
      </c>
      <c r="F59" s="1" t="s">
        <v>10</v>
      </c>
      <c r="G59" s="101">
        <v>300</v>
      </c>
      <c r="H59" s="4">
        <v>100</v>
      </c>
      <c r="I59" s="27">
        <f>Table2[[#This Row],[Քանակ]]*Table2[[#This Row],[ Միավորի գին]]</f>
        <v>30000</v>
      </c>
      <c r="J59" s="1" t="s">
        <v>330</v>
      </c>
      <c r="K59" s="56"/>
    </row>
    <row r="60" spans="2:11" ht="44.25" customHeight="1" thickBot="1" x14ac:dyDescent="0.3">
      <c r="B60" s="85">
        <f>IF(J60&lt;&gt;"",VALUE(LEFT(B59,FIND("/",B59&amp;"/")-1))+1,LEFT(B59,FIND("/",B59&amp;"/")-1)&amp;"/"&amp;IF(ISNUMBER(SEARCH("/",B59)),VALUE(RIGHT(B59,LEN(B59)-FIND("/",B59)))+1,1))</f>
        <v>20260035</v>
      </c>
      <c r="C60" s="114" t="s">
        <v>702</v>
      </c>
      <c r="D60" s="24" t="s">
        <v>150</v>
      </c>
      <c r="E60" s="22" t="s">
        <v>194</v>
      </c>
      <c r="F60" s="1"/>
      <c r="G60" s="101"/>
      <c r="H60" s="4"/>
      <c r="I60" s="27">
        <f>SUM(I61:I62)</f>
        <v>300000</v>
      </c>
      <c r="J60" s="1" t="s">
        <v>330</v>
      </c>
      <c r="K60" s="56"/>
    </row>
    <row r="61" spans="2:11" s="38" customFormat="1" ht="44.25" customHeight="1" outlineLevel="1" thickBot="1" x14ac:dyDescent="0.3">
      <c r="B61" s="85">
        <f>IF(J61&lt;&gt;"",VALUE(LEFT(B60,FIND("/",B60&amp;"/")-1))+1,LEFT(B60,FIND("/",B60&amp;"/")-1)&amp;"/"&amp;IF(ISNUMBER(SEARCH("/",B60)),VALUE(RIGHT(B60,LEN(B60)-FIND("/",B60)))+1,1))</f>
        <v>20260036</v>
      </c>
      <c r="C61" s="133" t="s">
        <v>702</v>
      </c>
      <c r="D61" s="39" t="s">
        <v>150</v>
      </c>
      <c r="E61" s="37" t="s">
        <v>348</v>
      </c>
      <c r="F61" s="34" t="s">
        <v>10</v>
      </c>
      <c r="G61" s="100">
        <v>700</v>
      </c>
      <c r="H61" s="41">
        <v>300</v>
      </c>
      <c r="I61" s="35">
        <f>G61*H61</f>
        <v>210000</v>
      </c>
      <c r="J61" s="34" t="s">
        <v>330</v>
      </c>
      <c r="K61" s="34"/>
    </row>
    <row r="62" spans="2:11" s="38" customFormat="1" ht="44.25" customHeight="1" outlineLevel="1" thickBot="1" x14ac:dyDescent="0.3">
      <c r="B62" s="85">
        <f>IF(J62&lt;&gt;"",VALUE(LEFT(B61,FIND("/",B61&amp;"/")-1))+1,LEFT(B61,FIND("/",B61&amp;"/")-1)&amp;"/"&amp;IF(ISNUMBER(SEARCH("/",B61)),VALUE(RIGHT(B61,LEN(B61)-FIND("/",B61)))+1,1))</f>
        <v>20260037</v>
      </c>
      <c r="C62" s="133" t="s">
        <v>702</v>
      </c>
      <c r="D62" s="39" t="s">
        <v>150</v>
      </c>
      <c r="E62" s="37" t="s">
        <v>194</v>
      </c>
      <c r="F62" s="34" t="s">
        <v>10</v>
      </c>
      <c r="G62" s="100">
        <v>300</v>
      </c>
      <c r="H62" s="41">
        <v>300</v>
      </c>
      <c r="I62" s="35">
        <f>G62*H62</f>
        <v>90000</v>
      </c>
      <c r="J62" s="34" t="s">
        <v>330</v>
      </c>
      <c r="K62" s="34"/>
    </row>
    <row r="63" spans="2:11" ht="44.25" customHeight="1" thickBot="1" x14ac:dyDescent="0.3">
      <c r="B63" s="85">
        <f>IF(J63&lt;&gt;"",VALUE(LEFT(B62,FIND("/",B62&amp;"/")-1))+1,LEFT(B62,FIND("/",B62&amp;"/")-1)&amp;"/"&amp;IF(ISNUMBER(SEARCH("/",B62)),VALUE(RIGHT(B62,LEN(B62)-FIND("/",B62)))+1,1))</f>
        <v>20260038</v>
      </c>
      <c r="C63" s="114" t="s">
        <v>702</v>
      </c>
      <c r="D63" s="24" t="s">
        <v>150</v>
      </c>
      <c r="E63" s="22" t="s">
        <v>349</v>
      </c>
      <c r="F63" s="1" t="s">
        <v>10</v>
      </c>
      <c r="G63" s="101">
        <v>50</v>
      </c>
      <c r="H63" s="4">
        <v>160</v>
      </c>
      <c r="I63" s="27">
        <f>Table2[[#This Row],[Քանակ]]*Table2[[#This Row],[ Միավորի գին]]</f>
        <v>8000</v>
      </c>
      <c r="J63" s="1" t="s">
        <v>330</v>
      </c>
      <c r="K63" s="56"/>
    </row>
    <row r="64" spans="2:11" ht="44.25" customHeight="1" thickBot="1" x14ac:dyDescent="0.3">
      <c r="B64" s="85">
        <f>IF(J64&lt;&gt;"",VALUE(LEFT(B63,FIND("/",B63&amp;"/")-1))+1,LEFT(B63,FIND("/",B63&amp;"/")-1)&amp;"/"&amp;IF(ISNUMBER(SEARCH("/",B63)),VALUE(RIGHT(B63,LEN(B63)-FIND("/",B63)))+1,1))</f>
        <v>20260039</v>
      </c>
      <c r="C64" s="114" t="s">
        <v>702</v>
      </c>
      <c r="D64" s="24" t="s">
        <v>150</v>
      </c>
      <c r="E64" s="22" t="s">
        <v>349</v>
      </c>
      <c r="F64" s="1" t="s">
        <v>10</v>
      </c>
      <c r="G64" s="101">
        <v>100</v>
      </c>
      <c r="H64" s="4">
        <v>40</v>
      </c>
      <c r="I64" s="27">
        <f>Table2[[#This Row],[Քանակ]]*Table2[[#This Row],[ Միավորի գին]]</f>
        <v>4000</v>
      </c>
      <c r="J64" s="1" t="s">
        <v>330</v>
      </c>
      <c r="K64" s="56"/>
    </row>
    <row r="65" spans="2:11" ht="44.25" customHeight="1" thickBot="1" x14ac:dyDescent="0.3">
      <c r="B65" s="85">
        <f>IF(J65&lt;&gt;"",VALUE(LEFT(B64,FIND("/",B64&amp;"/")-1))+1,LEFT(B64,FIND("/",B64&amp;"/")-1)&amp;"/"&amp;IF(ISNUMBER(SEARCH("/",B64)),VALUE(RIGHT(B64,LEN(B64)-FIND("/",B64)))+1,1))</f>
        <v>20260040</v>
      </c>
      <c r="C65" s="114" t="s">
        <v>702</v>
      </c>
      <c r="D65" s="24" t="s">
        <v>150</v>
      </c>
      <c r="E65" s="22" t="s">
        <v>349</v>
      </c>
      <c r="F65" s="1" t="s">
        <v>10</v>
      </c>
      <c r="G65" s="101">
        <v>50</v>
      </c>
      <c r="H65" s="4">
        <v>80</v>
      </c>
      <c r="I65" s="27">
        <f>Table2[[#This Row],[Քանակ]]*Table2[[#This Row],[ Միավորի գին]]</f>
        <v>4000</v>
      </c>
      <c r="J65" s="1" t="s">
        <v>330</v>
      </c>
      <c r="K65" s="56"/>
    </row>
    <row r="66" spans="2:11" ht="44.25" customHeight="1" thickBot="1" x14ac:dyDescent="0.3">
      <c r="B66" s="85">
        <f>IF(J66&lt;&gt;"",VALUE(LEFT(B65,FIND("/",B65&amp;"/")-1))+1,LEFT(B65,FIND("/",B65&amp;"/")-1)&amp;"/"&amp;IF(ISNUMBER(SEARCH("/",B65)),VALUE(RIGHT(B65,LEN(B65)-FIND("/",B65)))+1,1))</f>
        <v>20260041</v>
      </c>
      <c r="C66" s="114" t="s">
        <v>702</v>
      </c>
      <c r="D66" s="24" t="s">
        <v>150</v>
      </c>
      <c r="E66" s="22" t="s">
        <v>195</v>
      </c>
      <c r="F66" s="1" t="s">
        <v>10</v>
      </c>
      <c r="G66" s="101">
        <v>100</v>
      </c>
      <c r="H66" s="4">
        <v>300</v>
      </c>
      <c r="I66" s="27">
        <f>Table2[[#This Row],[Քանակ]]*Table2[[#This Row],[ Միավորի գին]]</f>
        <v>30000</v>
      </c>
      <c r="J66" s="1" t="s">
        <v>330</v>
      </c>
      <c r="K66" s="56"/>
    </row>
    <row r="67" spans="2:11" ht="44.25" customHeight="1" thickBot="1" x14ac:dyDescent="0.3">
      <c r="B67" s="85">
        <f>IF(J67&lt;&gt;"",VALUE(LEFT(B66,FIND("/",B66&amp;"/")-1))+1,LEFT(B66,FIND("/",B66&amp;"/")-1)&amp;"/"&amp;IF(ISNUMBER(SEARCH("/",B66)),VALUE(RIGHT(B66,LEN(B66)-FIND("/",B66)))+1,1))</f>
        <v>20260042</v>
      </c>
      <c r="C67" s="114" t="s">
        <v>702</v>
      </c>
      <c r="D67" s="24" t="s">
        <v>150</v>
      </c>
      <c r="E67" s="22" t="s">
        <v>197</v>
      </c>
      <c r="F67" s="1" t="s">
        <v>10</v>
      </c>
      <c r="G67" s="101">
        <v>1</v>
      </c>
      <c r="H67" s="4">
        <v>100000</v>
      </c>
      <c r="I67" s="27">
        <f>Table2[[#This Row],[Քանակ]]*Table2[[#This Row],[ Միավորի գին]]</f>
        <v>100000</v>
      </c>
      <c r="J67" s="1" t="s">
        <v>330</v>
      </c>
      <c r="K67" s="56" t="s">
        <v>332</v>
      </c>
    </row>
    <row r="68" spans="2:11" ht="44.25" customHeight="1" thickBot="1" x14ac:dyDescent="0.3">
      <c r="B68" s="85">
        <f>IF(J68&lt;&gt;"",VALUE(LEFT(B67,FIND("/",B67&amp;"/")-1))+1,LEFT(B67,FIND("/",B67&amp;"/")-1)&amp;"/"&amp;IF(ISNUMBER(SEARCH("/",B67)),VALUE(RIGHT(B67,LEN(B67)-FIND("/",B67)))+1,1))</f>
        <v>20260043</v>
      </c>
      <c r="C68" s="114" t="s">
        <v>702</v>
      </c>
      <c r="D68" s="24" t="s">
        <v>150</v>
      </c>
      <c r="E68" s="22" t="s">
        <v>198</v>
      </c>
      <c r="F68" s="1" t="s">
        <v>10</v>
      </c>
      <c r="G68" s="101">
        <v>1</v>
      </c>
      <c r="H68" s="4">
        <v>100000</v>
      </c>
      <c r="I68" s="27">
        <f>Table2[[#This Row],[Քանակ]]*Table2[[#This Row],[ Միավորի գին]]</f>
        <v>100000</v>
      </c>
      <c r="J68" s="1" t="s">
        <v>330</v>
      </c>
      <c r="K68" s="56" t="s">
        <v>332</v>
      </c>
    </row>
    <row r="69" spans="2:11" ht="44.25" customHeight="1" thickBot="1" x14ac:dyDescent="0.3">
      <c r="B69" s="85">
        <f>IF(J69&lt;&gt;"",VALUE(LEFT(B68,FIND("/",B68&amp;"/")-1))+1,LEFT(B68,FIND("/",B68&amp;"/")-1)&amp;"/"&amp;IF(ISNUMBER(SEARCH("/",B68)),VALUE(RIGHT(B68,LEN(B68)-FIND("/",B68)))+1,1))</f>
        <v>20260044</v>
      </c>
      <c r="C69" s="114" t="s">
        <v>774</v>
      </c>
      <c r="D69" s="24" t="s">
        <v>150</v>
      </c>
      <c r="E69" s="22" t="s">
        <v>196</v>
      </c>
      <c r="F69" s="1" t="s">
        <v>20</v>
      </c>
      <c r="G69" s="101">
        <v>150</v>
      </c>
      <c r="H69" s="4">
        <v>700</v>
      </c>
      <c r="I69" s="27">
        <f>Table2[[#This Row],[Քանակ]]*Table2[[#This Row],[ Միավորի գին]]</f>
        <v>105000</v>
      </c>
      <c r="J69" s="1" t="s">
        <v>330</v>
      </c>
      <c r="K69" s="56"/>
    </row>
    <row r="70" spans="2:11" ht="44.25" customHeight="1" thickBot="1" x14ac:dyDescent="0.3">
      <c r="B70" s="85">
        <f>IF(J70&lt;&gt;"",VALUE(LEFT(B69,FIND("/",B69&amp;"/")-1))+1,LEFT(B69,FIND("/",B69&amp;"/")-1)&amp;"/"&amp;IF(ISNUMBER(SEARCH("/",B69)),VALUE(RIGHT(B69,LEN(B69)-FIND("/",B69)))+1,1))</f>
        <v>20260045</v>
      </c>
      <c r="C70" s="24" t="s">
        <v>55</v>
      </c>
      <c r="D70" s="24" t="s">
        <v>150</v>
      </c>
      <c r="E70" s="22" t="s">
        <v>448</v>
      </c>
      <c r="F70" s="1" t="s">
        <v>20</v>
      </c>
      <c r="G70" s="101">
        <v>120</v>
      </c>
      <c r="H70" s="4">
        <v>1000</v>
      </c>
      <c r="I70" s="27">
        <f>Table2[[#This Row],[Քանակ]]*Table2[[#This Row],[ Միավորի գին]]</f>
        <v>120000</v>
      </c>
      <c r="J70" s="1" t="s">
        <v>330</v>
      </c>
      <c r="K70" s="56"/>
    </row>
    <row r="71" spans="2:11" ht="44.25" customHeight="1" thickBot="1" x14ac:dyDescent="0.3">
      <c r="B71" s="85">
        <f>IF(J71&lt;&gt;"",VALUE(LEFT(B70,FIND("/",B70&amp;"/")-1))+1,LEFT(B70,FIND("/",B70&amp;"/")-1)&amp;"/"&amp;IF(ISNUMBER(SEARCH("/",B70)),VALUE(RIGHT(B70,LEN(B70)-FIND("/",B70)))+1,1))</f>
        <v>20260046</v>
      </c>
      <c r="C71" s="24" t="s">
        <v>55</v>
      </c>
      <c r="D71" s="24" t="s">
        <v>150</v>
      </c>
      <c r="E71" s="22" t="s">
        <v>448</v>
      </c>
      <c r="F71" s="1" t="s">
        <v>20</v>
      </c>
      <c r="G71" s="101">
        <v>120</v>
      </c>
      <c r="H71" s="4">
        <v>1000</v>
      </c>
      <c r="I71" s="27">
        <f>Table2[[#This Row],[Քանակ]]*Table2[[#This Row],[ Միավորի գին]]</f>
        <v>120000</v>
      </c>
      <c r="J71" s="1" t="s">
        <v>330</v>
      </c>
      <c r="K71" s="56"/>
    </row>
    <row r="72" spans="2:11" ht="44.25" customHeight="1" thickBot="1" x14ac:dyDescent="0.3">
      <c r="B72" s="85">
        <f>IF(J72&lt;&gt;"",VALUE(LEFT(B71,FIND("/",B71&amp;"/")-1))+1,LEFT(B71,FIND("/",B71&amp;"/")-1)&amp;"/"&amp;IF(ISNUMBER(SEARCH("/",B71)),VALUE(RIGHT(B71,LEN(B71)-FIND("/",B71)))+1,1))</f>
        <v>20260047</v>
      </c>
      <c r="C72" s="24" t="s">
        <v>55</v>
      </c>
      <c r="D72" s="24" t="s">
        <v>150</v>
      </c>
      <c r="E72" s="22" t="s">
        <v>448</v>
      </c>
      <c r="F72" s="1" t="s">
        <v>20</v>
      </c>
      <c r="G72" s="101">
        <v>120</v>
      </c>
      <c r="H72" s="4">
        <v>100</v>
      </c>
      <c r="I72" s="27">
        <f>Table2[[#This Row],[Քանակ]]*Table2[[#This Row],[ Միավորի գին]]</f>
        <v>12000</v>
      </c>
      <c r="J72" s="1" t="s">
        <v>330</v>
      </c>
      <c r="K72" s="56"/>
    </row>
    <row r="73" spans="2:11" ht="44.25" customHeight="1" thickBot="1" x14ac:dyDescent="0.3">
      <c r="B73" s="85">
        <f>IF(J73&lt;&gt;"",VALUE(LEFT(B72,FIND("/",B72&amp;"/")-1))+1,LEFT(B72,FIND("/",B72&amp;"/")-1)&amp;"/"&amp;IF(ISNUMBER(SEARCH("/",B72)),VALUE(RIGHT(B72,LEN(B72)-FIND("/",B72)))+1,1))</f>
        <v>20260048</v>
      </c>
      <c r="C73" s="24" t="s">
        <v>55</v>
      </c>
      <c r="D73" s="24" t="s">
        <v>150</v>
      </c>
      <c r="E73" s="22" t="s">
        <v>448</v>
      </c>
      <c r="F73" s="1" t="s">
        <v>54</v>
      </c>
      <c r="G73" s="101">
        <v>108</v>
      </c>
      <c r="H73" s="4">
        <v>5000</v>
      </c>
      <c r="I73" s="27">
        <f>Table2[[#This Row],[Քանակ]]*Table2[[#This Row],[ Միավորի գին]]</f>
        <v>540000</v>
      </c>
      <c r="J73" s="1" t="s">
        <v>330</v>
      </c>
      <c r="K73" s="56"/>
    </row>
    <row r="74" spans="2:11" ht="44.25" customHeight="1" thickBot="1" x14ac:dyDescent="0.3">
      <c r="B74" s="85">
        <f>IF(J74&lt;&gt;"",VALUE(LEFT(B73,FIND("/",B73&amp;"/")-1))+1,LEFT(B73,FIND("/",B73&amp;"/")-1)&amp;"/"&amp;IF(ISNUMBER(SEARCH("/",B73)),VALUE(RIGHT(B73,LEN(B73)-FIND("/",B73)))+1,1))</f>
        <v>20260049</v>
      </c>
      <c r="C74" s="24" t="s">
        <v>55</v>
      </c>
      <c r="D74" s="24" t="s">
        <v>150</v>
      </c>
      <c r="E74" s="22" t="s">
        <v>448</v>
      </c>
      <c r="F74" s="1" t="s">
        <v>54</v>
      </c>
      <c r="G74" s="101">
        <v>54</v>
      </c>
      <c r="H74" s="4">
        <v>5000</v>
      </c>
      <c r="I74" s="27">
        <f>Table2[[#This Row],[Քանակ]]*Table2[[#This Row],[ Միավորի գին]]</f>
        <v>270000</v>
      </c>
      <c r="J74" s="1" t="s">
        <v>330</v>
      </c>
      <c r="K74" s="56"/>
    </row>
    <row r="75" spans="2:11" ht="44.25" customHeight="1" thickBot="1" x14ac:dyDescent="0.3">
      <c r="B75" s="85">
        <f>IF(J75&lt;&gt;"",VALUE(LEFT(B74,FIND("/",B74&amp;"/")-1))+1,LEFT(B74,FIND("/",B74&amp;"/")-1)&amp;"/"&amp;IF(ISNUMBER(SEARCH("/",B74)),VALUE(RIGHT(B74,LEN(B74)-FIND("/",B74)))+1,1))</f>
        <v>20260050</v>
      </c>
      <c r="C75" s="24" t="s">
        <v>55</v>
      </c>
      <c r="D75" s="24" t="s">
        <v>150</v>
      </c>
      <c r="E75" s="22" t="s">
        <v>448</v>
      </c>
      <c r="F75" s="1" t="s">
        <v>54</v>
      </c>
      <c r="G75" s="101">
        <v>70</v>
      </c>
      <c r="H75" s="4">
        <v>13000</v>
      </c>
      <c r="I75" s="27">
        <f>Table2[[#This Row],[Քանակ]]*Table2[[#This Row],[ Միավորի գին]]</f>
        <v>910000</v>
      </c>
      <c r="J75" s="1" t="s">
        <v>330</v>
      </c>
      <c r="K75" s="56"/>
    </row>
    <row r="76" spans="2:11" ht="44.25" customHeight="1" thickBot="1" x14ac:dyDescent="0.3">
      <c r="B76" s="85">
        <f>IF(J76&lt;&gt;"",VALUE(LEFT(B75,FIND("/",B75&amp;"/")-1))+1,LEFT(B75,FIND("/",B75&amp;"/")-1)&amp;"/"&amp;IF(ISNUMBER(SEARCH("/",B75)),VALUE(RIGHT(B75,LEN(B75)-FIND("/",B75)))+1,1))</f>
        <v>20260051</v>
      </c>
      <c r="C76" s="24" t="s">
        <v>55</v>
      </c>
      <c r="D76" s="24" t="s">
        <v>150</v>
      </c>
      <c r="E76" s="22" t="s">
        <v>448</v>
      </c>
      <c r="F76" s="1" t="s">
        <v>67</v>
      </c>
      <c r="G76" s="101">
        <v>25</v>
      </c>
      <c r="H76" s="4">
        <v>4000</v>
      </c>
      <c r="I76" s="27">
        <f>Table2[[#This Row],[Քանակ]]*Table2[[#This Row],[ Միավորի գին]]</f>
        <v>100000</v>
      </c>
      <c r="J76" s="1" t="s">
        <v>330</v>
      </c>
      <c r="K76" s="56"/>
    </row>
    <row r="77" spans="2:11" ht="44.25" customHeight="1" thickBot="1" x14ac:dyDescent="0.3">
      <c r="B77" s="85">
        <f>IF(J77&lt;&gt;"",VALUE(LEFT(B76,FIND("/",B76&amp;"/")-1))+1,LEFT(B76,FIND("/",B76&amp;"/")-1)&amp;"/"&amp;IF(ISNUMBER(SEARCH("/",B76)),VALUE(RIGHT(B76,LEN(B76)-FIND("/",B76)))+1,1))</f>
        <v>20260052</v>
      </c>
      <c r="C77" s="24" t="s">
        <v>55</v>
      </c>
      <c r="D77" s="24" t="s">
        <v>150</v>
      </c>
      <c r="E77" s="22" t="s">
        <v>448</v>
      </c>
      <c r="F77" s="1" t="s">
        <v>54</v>
      </c>
      <c r="G77" s="101">
        <v>65</v>
      </c>
      <c r="H77" s="4">
        <v>15000</v>
      </c>
      <c r="I77" s="27">
        <f>Table2[[#This Row],[Քանակ]]*Table2[[#This Row],[ Միավորի գին]]</f>
        <v>975000</v>
      </c>
      <c r="J77" s="1" t="s">
        <v>330</v>
      </c>
      <c r="K77" s="56"/>
    </row>
    <row r="78" spans="2:11" ht="44.25" customHeight="1" thickBot="1" x14ac:dyDescent="0.3">
      <c r="B78" s="85">
        <f>IF(J78&lt;&gt;"",VALUE(LEFT(B77,FIND("/",B77&amp;"/")-1))+1,LEFT(B77,FIND("/",B77&amp;"/")-1)&amp;"/"&amp;IF(ISNUMBER(SEARCH("/",B77)),VALUE(RIGHT(B77,LEN(B77)-FIND("/",B77)))+1,1))</f>
        <v>20260053</v>
      </c>
      <c r="C78" s="24" t="s">
        <v>55</v>
      </c>
      <c r="D78" s="24" t="s">
        <v>150</v>
      </c>
      <c r="E78" s="22" t="s">
        <v>448</v>
      </c>
      <c r="F78" s="1" t="s">
        <v>10</v>
      </c>
      <c r="G78" s="101">
        <v>300</v>
      </c>
      <c r="H78" s="4">
        <v>2500</v>
      </c>
      <c r="I78" s="27">
        <f>Table2[[#This Row],[Քանակ]]*Table2[[#This Row],[ Միավորի գին]]</f>
        <v>750000</v>
      </c>
      <c r="J78" s="1" t="s">
        <v>330</v>
      </c>
      <c r="K78" s="56"/>
    </row>
    <row r="79" spans="2:11" ht="44.25" customHeight="1" thickBot="1" x14ac:dyDescent="0.3">
      <c r="B79" s="85">
        <f>IF(J79&lt;&gt;"",VALUE(LEFT(B78,FIND("/",B78&amp;"/")-1))+1,LEFT(B78,FIND("/",B78&amp;"/")-1)&amp;"/"&amp;IF(ISNUMBER(SEARCH("/",B78)),VALUE(RIGHT(B78,LEN(B78)-FIND("/",B78)))+1,1))</f>
        <v>20260054</v>
      </c>
      <c r="C79" s="24" t="s">
        <v>55</v>
      </c>
      <c r="D79" s="24" t="s">
        <v>150</v>
      </c>
      <c r="E79" s="22" t="s">
        <v>448</v>
      </c>
      <c r="F79" s="1" t="s">
        <v>10</v>
      </c>
      <c r="G79" s="101">
        <v>100</v>
      </c>
      <c r="H79" s="4">
        <v>5000</v>
      </c>
      <c r="I79" s="27">
        <f>Table2[[#This Row],[Քանակ]]*Table2[[#This Row],[ Միավորի գին]]</f>
        <v>500000</v>
      </c>
      <c r="J79" s="1" t="s">
        <v>330</v>
      </c>
      <c r="K79" s="56"/>
    </row>
    <row r="80" spans="2:11" ht="44.25" customHeight="1" thickBot="1" x14ac:dyDescent="0.3">
      <c r="B80" s="85">
        <f>IF(J80&lt;&gt;"",VALUE(LEFT(B79,FIND("/",B79&amp;"/")-1))+1,LEFT(B79,FIND("/",B79&amp;"/")-1)&amp;"/"&amp;IF(ISNUMBER(SEARCH("/",B79)),VALUE(RIGHT(B79,LEN(B79)-FIND("/",B79)))+1,1))</f>
        <v>20260055</v>
      </c>
      <c r="C80" s="24" t="s">
        <v>55</v>
      </c>
      <c r="D80" s="24" t="s">
        <v>150</v>
      </c>
      <c r="E80" s="22" t="s">
        <v>448</v>
      </c>
      <c r="F80" s="1" t="s">
        <v>10</v>
      </c>
      <c r="G80" s="101">
        <v>100</v>
      </c>
      <c r="H80" s="4">
        <v>3500</v>
      </c>
      <c r="I80" s="27">
        <f>Table2[[#This Row],[Քանակ]]*Table2[[#This Row],[ Միավորի գին]]</f>
        <v>350000</v>
      </c>
      <c r="J80" s="1" t="s">
        <v>330</v>
      </c>
      <c r="K80" s="56"/>
    </row>
    <row r="81" spans="2:11" ht="44.25" customHeight="1" thickBot="1" x14ac:dyDescent="0.3">
      <c r="B81" s="85">
        <f>IF(J81&lt;&gt;"",VALUE(LEFT(B80,FIND("/",B80&amp;"/")-1))+1,LEFT(B80,FIND("/",B80&amp;"/")-1)&amp;"/"&amp;IF(ISNUMBER(SEARCH("/",B80)),VALUE(RIGHT(B80,LEN(B80)-FIND("/",B80)))+1,1))</f>
        <v>20260056</v>
      </c>
      <c r="C81" s="114" t="s">
        <v>702</v>
      </c>
      <c r="D81" s="24" t="s">
        <v>150</v>
      </c>
      <c r="E81" s="22" t="s">
        <v>319</v>
      </c>
      <c r="F81" s="1" t="s">
        <v>10</v>
      </c>
      <c r="G81" s="101">
        <v>519</v>
      </c>
      <c r="H81" s="4">
        <v>2400</v>
      </c>
      <c r="I81" s="27">
        <f>Table2[[#This Row],[Քանակ]]*Table2[[#This Row],[ Միավորի գին]]</f>
        <v>1245600</v>
      </c>
      <c r="J81" s="1" t="s">
        <v>330</v>
      </c>
      <c r="K81" s="56"/>
    </row>
    <row r="82" spans="2:11" ht="44.25" customHeight="1" thickBot="1" x14ac:dyDescent="0.3">
      <c r="B82" s="85">
        <f>IF(J82&lt;&gt;"",VALUE(LEFT(B81,FIND("/",B81&amp;"/")-1))+1,LEFT(B81,FIND("/",B81&amp;"/")-1)&amp;"/"&amp;IF(ISNUMBER(SEARCH("/",B81)),VALUE(RIGHT(B81,LEN(B81)-FIND("/",B81)))+1,1))</f>
        <v>20260057</v>
      </c>
      <c r="C82" s="24" t="s">
        <v>12</v>
      </c>
      <c r="D82" s="24" t="s">
        <v>150</v>
      </c>
      <c r="E82" s="22" t="s">
        <v>235</v>
      </c>
      <c r="F82" s="1" t="s">
        <v>10</v>
      </c>
      <c r="G82" s="101"/>
      <c r="H82" s="4"/>
      <c r="I82" s="27">
        <f>I83+I84+I85+I86+I87+I88+I89+I90+I91+I92+I93+I94</f>
        <v>554400</v>
      </c>
      <c r="J82" s="1" t="s">
        <v>330</v>
      </c>
      <c r="K82" s="56"/>
    </row>
    <row r="83" spans="2:11" s="38" customFormat="1" ht="44.25" customHeight="1" outlineLevel="1" thickBot="1" x14ac:dyDescent="0.3">
      <c r="B83" s="85" t="str">
        <f>IF(J83&lt;&gt;"",VALUE(LEFT(B82,FIND("/",B82&amp;"/")-1))+1,LEFT(B82,FIND("/",B82&amp;"/")-1)&amp;"/"&amp;IF(ISNUMBER(SEARCH("/",B82)),VALUE(RIGHT(B82,LEN(B82)-FIND("/",B82)))+1,1))</f>
        <v>20260057/1</v>
      </c>
      <c r="C83" s="39" t="s">
        <v>12</v>
      </c>
      <c r="D83" s="39" t="s">
        <v>150</v>
      </c>
      <c r="E83" s="37" t="s">
        <v>350</v>
      </c>
      <c r="F83" s="34" t="s">
        <v>10</v>
      </c>
      <c r="G83" s="100">
        <v>160</v>
      </c>
      <c r="H83" s="41">
        <v>240</v>
      </c>
      <c r="I83" s="35">
        <f>Table2[[#This Row],[Քանակ]]*Table2[[#This Row],[ Միավորի գին]]</f>
        <v>38400</v>
      </c>
      <c r="J83" s="34"/>
      <c r="K83" s="56"/>
    </row>
    <row r="84" spans="2:11" s="38" customFormat="1" ht="44.25" customHeight="1" outlineLevel="1" thickBot="1" x14ac:dyDescent="0.3">
      <c r="B84" s="85" t="str">
        <f>IF(J84&lt;&gt;"",VALUE(LEFT(B83,FIND("/",B83&amp;"/")-1))+1,LEFT(B83,FIND("/",B83&amp;"/")-1)&amp;"/"&amp;IF(ISNUMBER(SEARCH("/",B83)),VALUE(RIGHT(B83,LEN(B83)-FIND("/",B83)))+1,1))</f>
        <v>20260057/2</v>
      </c>
      <c r="C84" s="39" t="s">
        <v>12</v>
      </c>
      <c r="D84" s="39" t="s">
        <v>150</v>
      </c>
      <c r="E84" s="37" t="s">
        <v>350</v>
      </c>
      <c r="F84" s="34" t="s">
        <v>10</v>
      </c>
      <c r="G84" s="100">
        <v>300</v>
      </c>
      <c r="H84" s="41">
        <v>245</v>
      </c>
      <c r="I84" s="35">
        <f>Table2[[#This Row],[Քանակ]]*Table2[[#This Row],[ Միավորի գին]]</f>
        <v>73500</v>
      </c>
      <c r="J84" s="34"/>
      <c r="K84" s="56"/>
    </row>
    <row r="85" spans="2:11" s="38" customFormat="1" ht="44.25" customHeight="1" outlineLevel="1" thickBot="1" x14ac:dyDescent="0.3">
      <c r="B85" s="85" t="str">
        <f>IF(J85&lt;&gt;"",VALUE(LEFT(B84,FIND("/",B84&amp;"/")-1))+1,LEFT(B84,FIND("/",B84&amp;"/")-1)&amp;"/"&amp;IF(ISNUMBER(SEARCH("/",B84)),VALUE(RIGHT(B84,LEN(B84)-FIND("/",B84)))+1,1))</f>
        <v>20260057/3</v>
      </c>
      <c r="C85" s="39" t="s">
        <v>12</v>
      </c>
      <c r="D85" s="39" t="s">
        <v>150</v>
      </c>
      <c r="E85" s="37" t="s">
        <v>350</v>
      </c>
      <c r="F85" s="34" t="s">
        <v>10</v>
      </c>
      <c r="G85" s="100">
        <v>350</v>
      </c>
      <c r="H85" s="41">
        <v>250</v>
      </c>
      <c r="I85" s="35">
        <f>Table2[[#This Row],[Քանակ]]*Table2[[#This Row],[ Միավորի գին]]</f>
        <v>87500</v>
      </c>
      <c r="J85" s="34"/>
      <c r="K85" s="56"/>
    </row>
    <row r="86" spans="2:11" s="38" customFormat="1" ht="44.25" customHeight="1" outlineLevel="1" thickBot="1" x14ac:dyDescent="0.3">
      <c r="B86" s="85" t="str">
        <f>IF(J86&lt;&gt;"",VALUE(LEFT(B85,FIND("/",B85&amp;"/")-1))+1,LEFT(B85,FIND("/",B85&amp;"/")-1)&amp;"/"&amp;IF(ISNUMBER(SEARCH("/",B85)),VALUE(RIGHT(B85,LEN(B85)-FIND("/",B85)))+1,1))</f>
        <v>20260057/4</v>
      </c>
      <c r="C86" s="39" t="s">
        <v>12</v>
      </c>
      <c r="D86" s="39" t="s">
        <v>150</v>
      </c>
      <c r="E86" s="37" t="s">
        <v>350</v>
      </c>
      <c r="F86" s="34" t="s">
        <v>10</v>
      </c>
      <c r="G86" s="100">
        <v>350</v>
      </c>
      <c r="H86" s="41">
        <v>255</v>
      </c>
      <c r="I86" s="35">
        <f>Table2[[#This Row],[Քանակ]]*Table2[[#This Row],[ Միավորի գին]]</f>
        <v>89250</v>
      </c>
      <c r="J86" s="34"/>
      <c r="K86" s="56"/>
    </row>
    <row r="87" spans="2:11" s="38" customFormat="1" ht="44.25" customHeight="1" outlineLevel="1" thickBot="1" x14ac:dyDescent="0.3">
      <c r="B87" s="85" t="str">
        <f>IF(J87&lt;&gt;"",VALUE(LEFT(B86,FIND("/",B86&amp;"/")-1))+1,LEFT(B86,FIND("/",B86&amp;"/")-1)&amp;"/"&amp;IF(ISNUMBER(SEARCH("/",B86)),VALUE(RIGHT(B86,LEN(B86)-FIND("/",B86)))+1,1))</f>
        <v>20260057/5</v>
      </c>
      <c r="C87" s="39" t="s">
        <v>12</v>
      </c>
      <c r="D87" s="39" t="s">
        <v>150</v>
      </c>
      <c r="E87" s="37" t="s">
        <v>350</v>
      </c>
      <c r="F87" s="34" t="s">
        <v>10</v>
      </c>
      <c r="G87" s="100">
        <v>250</v>
      </c>
      <c r="H87" s="41">
        <v>300</v>
      </c>
      <c r="I87" s="35">
        <f>Table2[[#This Row],[Քանակ]]*Table2[[#This Row],[ Միավորի գին]]</f>
        <v>75000</v>
      </c>
      <c r="J87" s="34"/>
      <c r="K87" s="56"/>
    </row>
    <row r="88" spans="2:11" s="38" customFormat="1" ht="44.25" customHeight="1" outlineLevel="1" thickBot="1" x14ac:dyDescent="0.3">
      <c r="B88" s="85" t="str">
        <f>IF(J88&lt;&gt;"",VALUE(LEFT(B87,FIND("/",B87&amp;"/")-1))+1,LEFT(B87,FIND("/",B87&amp;"/")-1)&amp;"/"&amp;IF(ISNUMBER(SEARCH("/",B87)),VALUE(RIGHT(B87,LEN(B87)-FIND("/",B87)))+1,1))</f>
        <v>20260057/6</v>
      </c>
      <c r="C88" s="39" t="s">
        <v>12</v>
      </c>
      <c r="D88" s="39" t="s">
        <v>150</v>
      </c>
      <c r="E88" s="37" t="s">
        <v>350</v>
      </c>
      <c r="F88" s="34" t="s">
        <v>10</v>
      </c>
      <c r="G88" s="100">
        <v>150</v>
      </c>
      <c r="H88" s="41">
        <v>140</v>
      </c>
      <c r="I88" s="35">
        <f>Table2[[#This Row],[Քանակ]]*Table2[[#This Row],[ Միավորի գին]]</f>
        <v>21000</v>
      </c>
      <c r="J88" s="34"/>
      <c r="K88" s="56"/>
    </row>
    <row r="89" spans="2:11" s="38" customFormat="1" ht="44.25" customHeight="1" outlineLevel="1" thickBot="1" x14ac:dyDescent="0.3">
      <c r="B89" s="85" t="str">
        <f>IF(J89&lt;&gt;"",VALUE(LEFT(B88,FIND("/",B88&amp;"/")-1))+1,LEFT(B88,FIND("/",B88&amp;"/")-1)&amp;"/"&amp;IF(ISNUMBER(SEARCH("/",B88)),VALUE(RIGHT(B88,LEN(B88)-FIND("/",B88)))+1,1))</f>
        <v>20260057/7</v>
      </c>
      <c r="C89" s="39" t="s">
        <v>12</v>
      </c>
      <c r="D89" s="39" t="s">
        <v>150</v>
      </c>
      <c r="E89" s="37" t="s">
        <v>350</v>
      </c>
      <c r="F89" s="34" t="s">
        <v>10</v>
      </c>
      <c r="G89" s="100">
        <v>150</v>
      </c>
      <c r="H89" s="41">
        <v>145</v>
      </c>
      <c r="I89" s="35">
        <f>Table2[[#This Row],[Քանակ]]*Table2[[#This Row],[ Միավորի գին]]</f>
        <v>21750</v>
      </c>
      <c r="J89" s="34"/>
      <c r="K89" s="56"/>
    </row>
    <row r="90" spans="2:11" s="38" customFormat="1" ht="44.25" customHeight="1" outlineLevel="1" thickBot="1" x14ac:dyDescent="0.3">
      <c r="B90" s="85" t="str">
        <f>IF(J90&lt;&gt;"",VALUE(LEFT(B89,FIND("/",B89&amp;"/")-1))+1,LEFT(B89,FIND("/",B89&amp;"/")-1)&amp;"/"&amp;IF(ISNUMBER(SEARCH("/",B89)),VALUE(RIGHT(B89,LEN(B89)-FIND("/",B89)))+1,1))</f>
        <v>20260057/8</v>
      </c>
      <c r="C90" s="39" t="s">
        <v>12</v>
      </c>
      <c r="D90" s="39" t="s">
        <v>150</v>
      </c>
      <c r="E90" s="37" t="s">
        <v>350</v>
      </c>
      <c r="F90" s="34" t="s">
        <v>10</v>
      </c>
      <c r="G90" s="100">
        <v>170</v>
      </c>
      <c r="H90" s="41">
        <v>150</v>
      </c>
      <c r="I90" s="35">
        <f>Table2[[#This Row],[Քանակ]]*Table2[[#This Row],[ Միավորի գին]]</f>
        <v>25500</v>
      </c>
      <c r="J90" s="34"/>
      <c r="K90" s="56"/>
    </row>
    <row r="91" spans="2:11" s="38" customFormat="1" ht="44.25" customHeight="1" outlineLevel="1" thickBot="1" x14ac:dyDescent="0.3">
      <c r="B91" s="85" t="str">
        <f>IF(J91&lt;&gt;"",VALUE(LEFT(B90,FIND("/",B90&amp;"/")-1))+1,LEFT(B90,FIND("/",B90&amp;"/")-1)&amp;"/"&amp;IF(ISNUMBER(SEARCH("/",B90)),VALUE(RIGHT(B90,LEN(B90)-FIND("/",B90)))+1,1))</f>
        <v>20260057/9</v>
      </c>
      <c r="C91" s="39" t="s">
        <v>12</v>
      </c>
      <c r="D91" s="39" t="s">
        <v>150</v>
      </c>
      <c r="E91" s="37" t="s">
        <v>350</v>
      </c>
      <c r="F91" s="34" t="s">
        <v>10</v>
      </c>
      <c r="G91" s="100">
        <v>200</v>
      </c>
      <c r="H91" s="41">
        <v>155</v>
      </c>
      <c r="I91" s="35">
        <f>Table2[[#This Row],[Քանակ]]*Table2[[#This Row],[ Միավորի գին]]</f>
        <v>31000</v>
      </c>
      <c r="J91" s="34"/>
      <c r="K91" s="56"/>
    </row>
    <row r="92" spans="2:11" s="38" customFormat="1" ht="44.25" customHeight="1" outlineLevel="1" thickBot="1" x14ac:dyDescent="0.3">
      <c r="B92" s="85" t="str">
        <f>IF(J92&lt;&gt;"",VALUE(LEFT(B91,FIND("/",B91&amp;"/")-1))+1,LEFT(B91,FIND("/",B91&amp;"/")-1)&amp;"/"&amp;IF(ISNUMBER(SEARCH("/",B91)),VALUE(RIGHT(B91,LEN(B91)-FIND("/",B91)))+1,1))</f>
        <v>20260057/10</v>
      </c>
      <c r="C92" s="39" t="s">
        <v>12</v>
      </c>
      <c r="D92" s="39" t="s">
        <v>150</v>
      </c>
      <c r="E92" s="37" t="s">
        <v>350</v>
      </c>
      <c r="F92" s="34" t="s">
        <v>10</v>
      </c>
      <c r="G92" s="100">
        <v>150</v>
      </c>
      <c r="H92" s="41">
        <v>160</v>
      </c>
      <c r="I92" s="35">
        <f>Table2[[#This Row],[Քանակ]]*Table2[[#This Row],[ Միավորի գին]]</f>
        <v>24000</v>
      </c>
      <c r="J92" s="34"/>
      <c r="K92" s="56"/>
    </row>
    <row r="93" spans="2:11" s="38" customFormat="1" ht="44.25" customHeight="1" outlineLevel="1" thickBot="1" x14ac:dyDescent="0.3">
      <c r="B93" s="85" t="str">
        <f>IF(J93&lt;&gt;"",VALUE(LEFT(B92,FIND("/",B92&amp;"/")-1))+1,LEFT(B92,FIND("/",B92&amp;"/")-1)&amp;"/"&amp;IF(ISNUMBER(SEARCH("/",B92)),VALUE(RIGHT(B92,LEN(B92)-FIND("/",B92)))+1,1))</f>
        <v>20260057/11</v>
      </c>
      <c r="C93" s="133" t="s">
        <v>731</v>
      </c>
      <c r="D93" s="39" t="s">
        <v>150</v>
      </c>
      <c r="E93" s="37" t="s">
        <v>351</v>
      </c>
      <c r="F93" s="34" t="s">
        <v>10</v>
      </c>
      <c r="G93" s="100">
        <v>15</v>
      </c>
      <c r="H93" s="41">
        <v>900</v>
      </c>
      <c r="I93" s="35">
        <f>Table2[[#This Row],[Քանակ]]*Table2[[#This Row],[ Միավորի գին]]</f>
        <v>13500</v>
      </c>
      <c r="J93" s="34"/>
      <c r="K93" s="56"/>
    </row>
    <row r="94" spans="2:11" s="38" customFormat="1" ht="44.25" customHeight="1" outlineLevel="1" thickBot="1" x14ac:dyDescent="0.3">
      <c r="B94" s="85" t="str">
        <f>IF(J94&lt;&gt;"",VALUE(LEFT(B93,FIND("/",B93&amp;"/")-1))+1,LEFT(B93,FIND("/",B93&amp;"/")-1)&amp;"/"&amp;IF(ISNUMBER(SEARCH("/",B93)),VALUE(RIGHT(B93,LEN(B93)-FIND("/",B93)))+1,1))</f>
        <v>20260057/12</v>
      </c>
      <c r="C94" s="133" t="s">
        <v>731</v>
      </c>
      <c r="D94" s="39" t="s">
        <v>150</v>
      </c>
      <c r="E94" s="37" t="s">
        <v>351</v>
      </c>
      <c r="F94" s="34" t="s">
        <v>10</v>
      </c>
      <c r="G94" s="100">
        <v>10</v>
      </c>
      <c r="H94" s="41">
        <v>5400</v>
      </c>
      <c r="I94" s="35">
        <f>Table2[[#This Row],[Քանակ]]*Table2[[#This Row],[ Միավորի գին]]</f>
        <v>54000</v>
      </c>
      <c r="J94" s="34"/>
      <c r="K94" s="56"/>
    </row>
    <row r="95" spans="2:11" ht="44.25" customHeight="1" thickBot="1" x14ac:dyDescent="0.3">
      <c r="B95" s="85">
        <f>IF(J95&lt;&gt;"",VALUE(LEFT(B94,FIND("/",B94&amp;"/")-1))+1,LEFT(B94,FIND("/",B94&amp;"/")-1)&amp;"/"&amp;IF(ISNUMBER(SEARCH("/",B94)),VALUE(RIGHT(B94,LEN(B94)-FIND("/",B94)))+1,1))</f>
        <v>20260058</v>
      </c>
      <c r="C95" s="114" t="s">
        <v>702</v>
      </c>
      <c r="D95" s="24" t="s">
        <v>150</v>
      </c>
      <c r="E95" s="22" t="s">
        <v>177</v>
      </c>
      <c r="F95" s="1" t="s">
        <v>20</v>
      </c>
      <c r="G95" s="101">
        <v>10</v>
      </c>
      <c r="H95" s="4">
        <v>5500</v>
      </c>
      <c r="I95" s="27">
        <f>Table2[[#This Row],[Քանակ]]*Table2[[#This Row],[ Միավորի գին]]</f>
        <v>55000</v>
      </c>
      <c r="J95" s="1" t="s">
        <v>330</v>
      </c>
      <c r="K95" s="56"/>
    </row>
    <row r="96" spans="2:11" ht="44.25" customHeight="1" thickBot="1" x14ac:dyDescent="0.3">
      <c r="B96" s="85">
        <f>IF(J96&lt;&gt;"",VALUE(LEFT(B95,FIND("/",B95&amp;"/")-1))+1,LEFT(B95,FIND("/",B95&amp;"/")-1)&amp;"/"&amp;IF(ISNUMBER(SEARCH("/",B95)),VALUE(RIGHT(B95,LEN(B95)-FIND("/",B95)))+1,1))</f>
        <v>20260059</v>
      </c>
      <c r="C96" s="114" t="s">
        <v>702</v>
      </c>
      <c r="D96" s="24" t="s">
        <v>150</v>
      </c>
      <c r="E96" s="22" t="s">
        <v>352</v>
      </c>
      <c r="F96" s="1" t="s">
        <v>10</v>
      </c>
      <c r="G96" s="101">
        <v>16000</v>
      </c>
      <c r="H96" s="4">
        <v>15</v>
      </c>
      <c r="I96" s="27">
        <f>Table2[[#This Row],[Քանակ]]*Table2[[#This Row],[ Միավորի գին]]</f>
        <v>240000</v>
      </c>
      <c r="J96" s="1" t="s">
        <v>330</v>
      </c>
      <c r="K96" s="56"/>
    </row>
    <row r="97" spans="2:11" ht="44.25" customHeight="1" thickBot="1" x14ac:dyDescent="0.3">
      <c r="B97" s="85">
        <f>IF(J97&lt;&gt;"",VALUE(LEFT(B96,FIND("/",B96&amp;"/")-1))+1,LEFT(B96,FIND("/",B96&amp;"/")-1)&amp;"/"&amp;IF(ISNUMBER(SEARCH("/",B96)),VALUE(RIGHT(B96,LEN(B96)-FIND("/",B96)))+1,1))</f>
        <v>20260060</v>
      </c>
      <c r="C97" s="114" t="s">
        <v>702</v>
      </c>
      <c r="D97" s="24" t="s">
        <v>150</v>
      </c>
      <c r="E97" s="22" t="s">
        <v>352</v>
      </c>
      <c r="F97" s="1" t="s">
        <v>10</v>
      </c>
      <c r="G97" s="101">
        <v>3000</v>
      </c>
      <c r="H97" s="4">
        <v>20</v>
      </c>
      <c r="I97" s="27">
        <f>Table2[[#This Row],[Քանակ]]*Table2[[#This Row],[ Միավորի գին]]</f>
        <v>60000</v>
      </c>
      <c r="J97" s="1" t="s">
        <v>330</v>
      </c>
      <c r="K97" s="56"/>
    </row>
    <row r="98" spans="2:11" ht="44.25" customHeight="1" thickBot="1" x14ac:dyDescent="0.3">
      <c r="B98" s="85">
        <f>IF(J98&lt;&gt;"",VALUE(LEFT(B97,FIND("/",B97&amp;"/")-1))+1,LEFT(B97,FIND("/",B97&amp;"/")-1)&amp;"/"&amp;IF(ISNUMBER(SEARCH("/",B97)),VALUE(RIGHT(B97,LEN(B97)-FIND("/",B97)))+1,1))</f>
        <v>20260061</v>
      </c>
      <c r="C98" s="114" t="s">
        <v>702</v>
      </c>
      <c r="D98" s="24" t="s">
        <v>150</v>
      </c>
      <c r="E98" s="22" t="s">
        <v>352</v>
      </c>
      <c r="F98" s="1" t="s">
        <v>10</v>
      </c>
      <c r="G98" s="101">
        <v>17000</v>
      </c>
      <c r="H98" s="4">
        <v>35</v>
      </c>
      <c r="I98" s="27">
        <f>Table2[[#This Row],[Քանակ]]*Table2[[#This Row],[ Միավորի գին]]</f>
        <v>595000</v>
      </c>
      <c r="J98" s="1" t="s">
        <v>330</v>
      </c>
      <c r="K98" s="56"/>
    </row>
    <row r="99" spans="2:11" ht="44.25" customHeight="1" thickBot="1" x14ac:dyDescent="0.3">
      <c r="B99" s="85">
        <f>IF(J99&lt;&gt;"",VALUE(LEFT(B98,FIND("/",B98&amp;"/")-1))+1,LEFT(B98,FIND("/",B98&amp;"/")-1)&amp;"/"&amp;IF(ISNUMBER(SEARCH("/",B98)),VALUE(RIGHT(B98,LEN(B98)-FIND("/",B98)))+1,1))</f>
        <v>20260062</v>
      </c>
      <c r="C99" s="114" t="s">
        <v>702</v>
      </c>
      <c r="D99" s="24" t="s">
        <v>150</v>
      </c>
      <c r="E99" s="22" t="s">
        <v>352</v>
      </c>
      <c r="F99" s="1" t="s">
        <v>10</v>
      </c>
      <c r="G99" s="101">
        <v>5000</v>
      </c>
      <c r="H99" s="4">
        <v>40</v>
      </c>
      <c r="I99" s="27">
        <f>Table2[[#This Row],[Քանակ]]*Table2[[#This Row],[ Միավորի գին]]</f>
        <v>200000</v>
      </c>
      <c r="J99" s="1" t="s">
        <v>330</v>
      </c>
      <c r="K99" s="56"/>
    </row>
    <row r="100" spans="2:11" ht="44.25" customHeight="1" thickBot="1" x14ac:dyDescent="0.3">
      <c r="B100" s="85">
        <f>IF(J100&lt;&gt;"",VALUE(LEFT(B99,FIND("/",B99&amp;"/")-1))+1,LEFT(B99,FIND("/",B99&amp;"/")-1)&amp;"/"&amp;IF(ISNUMBER(SEARCH("/",B99)),VALUE(RIGHT(B99,LEN(B99)-FIND("/",B99)))+1,1))</f>
        <v>20260063</v>
      </c>
      <c r="C100" s="114" t="s">
        <v>702</v>
      </c>
      <c r="D100" s="24" t="s">
        <v>150</v>
      </c>
      <c r="E100" s="22" t="s">
        <v>352</v>
      </c>
      <c r="F100" s="1" t="s">
        <v>10</v>
      </c>
      <c r="G100" s="101">
        <v>17000</v>
      </c>
      <c r="H100" s="4">
        <v>50</v>
      </c>
      <c r="I100" s="27">
        <f>Table2[[#This Row],[Քանակ]]*Table2[[#This Row],[ Միավորի գին]]</f>
        <v>850000</v>
      </c>
      <c r="J100" s="1" t="s">
        <v>330</v>
      </c>
      <c r="K100" s="56"/>
    </row>
    <row r="101" spans="2:11" ht="44.25" customHeight="1" thickBot="1" x14ac:dyDescent="0.3">
      <c r="B101" s="85">
        <f>IF(J101&lt;&gt;"",VALUE(LEFT(B100,FIND("/",B100&amp;"/")-1))+1,LEFT(B100,FIND("/",B100&amp;"/")-1)&amp;"/"&amp;IF(ISNUMBER(SEARCH("/",B100)),VALUE(RIGHT(B100,LEN(B100)-FIND("/",B100)))+1,1))</f>
        <v>20260064</v>
      </c>
      <c r="C101" s="114" t="s">
        <v>702</v>
      </c>
      <c r="D101" s="24" t="s">
        <v>150</v>
      </c>
      <c r="E101" s="22" t="s">
        <v>352</v>
      </c>
      <c r="F101" s="1" t="s">
        <v>10</v>
      </c>
      <c r="G101" s="101">
        <v>5000</v>
      </c>
      <c r="H101" s="4">
        <v>100</v>
      </c>
      <c r="I101" s="27">
        <f>Table2[[#This Row],[Քանակ]]*Table2[[#This Row],[ Միավորի գին]]</f>
        <v>500000</v>
      </c>
      <c r="J101" s="1" t="s">
        <v>330</v>
      </c>
      <c r="K101" s="56"/>
    </row>
    <row r="102" spans="2:11" ht="44.25" customHeight="1" thickBot="1" x14ac:dyDescent="0.3">
      <c r="B102" s="85">
        <f>IF(J102&lt;&gt;"",VALUE(LEFT(B101,FIND("/",B101&amp;"/")-1))+1,LEFT(B101,FIND("/",B101&amp;"/")-1)&amp;"/"&amp;IF(ISNUMBER(SEARCH("/",B101)),VALUE(RIGHT(B101,LEN(B101)-FIND("/",B101)))+1,1))</f>
        <v>20260065</v>
      </c>
      <c r="C102" s="24" t="s">
        <v>47</v>
      </c>
      <c r="D102" s="24" t="s">
        <v>152</v>
      </c>
      <c r="E102" s="22" t="s">
        <v>353</v>
      </c>
      <c r="F102" s="1" t="s">
        <v>8</v>
      </c>
      <c r="G102" s="101">
        <v>1</v>
      </c>
      <c r="H102" s="4">
        <v>330262</v>
      </c>
      <c r="I102" s="27">
        <f>Table2[[#This Row],[Քանակ]]*Table2[[#This Row],[ Միավորի գին]]</f>
        <v>330262</v>
      </c>
      <c r="J102" s="1" t="s">
        <v>330</v>
      </c>
      <c r="K102" s="56"/>
    </row>
    <row r="103" spans="2:11" ht="44.25" customHeight="1" thickBot="1" x14ac:dyDescent="0.3">
      <c r="B103" s="85">
        <f>IF(J103&lt;&gt;"",VALUE(LEFT(B102,FIND("/",B102&amp;"/")-1))+1,LEFT(B102,FIND("/",B102&amp;"/")-1)&amp;"/"&amp;IF(ISNUMBER(SEARCH("/",B102)),VALUE(RIGHT(B102,LEN(B102)-FIND("/",B102)))+1,1))</f>
        <v>20260066</v>
      </c>
      <c r="C103" s="24" t="s">
        <v>47</v>
      </c>
      <c r="D103" s="24" t="s">
        <v>152</v>
      </c>
      <c r="E103" s="22" t="s">
        <v>353</v>
      </c>
      <c r="F103" s="1" t="s">
        <v>8</v>
      </c>
      <c r="G103" s="101">
        <v>1</v>
      </c>
      <c r="H103" s="4">
        <v>693686</v>
      </c>
      <c r="I103" s="27">
        <f>Table2[[#This Row],[Քանակ]]*Table2[[#This Row],[ Միավորի գին]]</f>
        <v>693686</v>
      </c>
      <c r="J103" s="1" t="s">
        <v>330</v>
      </c>
      <c r="K103" s="56"/>
    </row>
    <row r="104" spans="2:11" ht="44.25" customHeight="1" thickBot="1" x14ac:dyDescent="0.3">
      <c r="B104" s="85">
        <f>IF(J104&lt;&gt;"",VALUE(LEFT(B103,FIND("/",B103&amp;"/")-1))+1,LEFT(B103,FIND("/",B103&amp;"/")-1)&amp;"/"&amp;IF(ISNUMBER(SEARCH("/",B103)),VALUE(RIGHT(B103,LEN(B103)-FIND("/",B103)))+1,1))</f>
        <v>20260067</v>
      </c>
      <c r="C104" s="24" t="s">
        <v>47</v>
      </c>
      <c r="D104" s="24" t="s">
        <v>152</v>
      </c>
      <c r="E104" s="22" t="s">
        <v>353</v>
      </c>
      <c r="F104" s="1" t="s">
        <v>8</v>
      </c>
      <c r="G104" s="101">
        <v>1</v>
      </c>
      <c r="H104" s="4">
        <v>650331</v>
      </c>
      <c r="I104" s="27">
        <f>Table2[[#This Row],[Քանակ]]*Table2[[#This Row],[ Միավորի գին]]</f>
        <v>650331</v>
      </c>
      <c r="J104" s="1" t="s">
        <v>330</v>
      </c>
      <c r="K104" s="56"/>
    </row>
    <row r="105" spans="2:11" ht="44.25" customHeight="1" thickBot="1" x14ac:dyDescent="0.3">
      <c r="B105" s="85">
        <f>IF(J105&lt;&gt;"",VALUE(LEFT(B104,FIND("/",B104&amp;"/")-1))+1,LEFT(B104,FIND("/",B104&amp;"/")-1)&amp;"/"&amp;IF(ISNUMBER(SEARCH("/",B104)),VALUE(RIGHT(B104,LEN(B104)-FIND("/",B104)))+1,1))</f>
        <v>20260068</v>
      </c>
      <c r="C105" s="24" t="s">
        <v>47</v>
      </c>
      <c r="D105" s="24" t="s">
        <v>152</v>
      </c>
      <c r="E105" s="22" t="s">
        <v>353</v>
      </c>
      <c r="F105" s="1" t="s">
        <v>8</v>
      </c>
      <c r="G105" s="101">
        <v>1</v>
      </c>
      <c r="H105" s="4">
        <v>221651</v>
      </c>
      <c r="I105" s="27">
        <f>Table2[[#This Row],[Քանակ]]*Table2[[#This Row],[ Միավորի գին]]</f>
        <v>221651</v>
      </c>
      <c r="J105" s="1" t="s">
        <v>330</v>
      </c>
      <c r="K105" s="56"/>
    </row>
    <row r="106" spans="2:11" ht="44.25" customHeight="1" thickBot="1" x14ac:dyDescent="0.3">
      <c r="B106" s="85">
        <f>IF(J106&lt;&gt;"",VALUE(LEFT(B105,FIND("/",B105&amp;"/")-1))+1,LEFT(B105,FIND("/",B105&amp;"/")-1)&amp;"/"&amp;IF(ISNUMBER(SEARCH("/",B105)),VALUE(RIGHT(B105,LEN(B105)-FIND("/",B105)))+1,1))</f>
        <v>20260069</v>
      </c>
      <c r="C106" s="24" t="s">
        <v>47</v>
      </c>
      <c r="D106" s="24" t="s">
        <v>152</v>
      </c>
      <c r="E106" s="22" t="s">
        <v>353</v>
      </c>
      <c r="F106" s="1" t="s">
        <v>8</v>
      </c>
      <c r="G106" s="101">
        <v>1</v>
      </c>
      <c r="H106" s="4">
        <v>319768</v>
      </c>
      <c r="I106" s="27">
        <f>Table2[[#This Row],[Քանակ]]*Table2[[#This Row],[ Միավորի գին]]</f>
        <v>319768</v>
      </c>
      <c r="J106" s="1" t="s">
        <v>330</v>
      </c>
      <c r="K106" s="56"/>
    </row>
    <row r="107" spans="2:11" ht="44.25" customHeight="1" thickBot="1" x14ac:dyDescent="0.3">
      <c r="B107" s="85">
        <f>IF(J107&lt;&gt;"",VALUE(LEFT(B106,FIND("/",B106&amp;"/")-1))+1,LEFT(B106,FIND("/",B106&amp;"/")-1)&amp;"/"&amp;IF(ISNUMBER(SEARCH("/",B106)),VALUE(RIGHT(B106,LEN(B106)-FIND("/",B106)))+1,1))</f>
        <v>20260070</v>
      </c>
      <c r="C107" s="24" t="s">
        <v>47</v>
      </c>
      <c r="D107" s="24" t="s">
        <v>152</v>
      </c>
      <c r="E107" s="22" t="s">
        <v>353</v>
      </c>
      <c r="F107" s="1" t="s">
        <v>8</v>
      </c>
      <c r="G107" s="101">
        <v>1</v>
      </c>
      <c r="H107" s="118">
        <v>247000</v>
      </c>
      <c r="I107" s="27">
        <f>Table2[[#This Row],[Քանակ]]*Table2[[#This Row],[ Միավորի գին]]</f>
        <v>247000</v>
      </c>
      <c r="J107" s="1" t="s">
        <v>330</v>
      </c>
      <c r="K107" s="56"/>
    </row>
    <row r="108" spans="2:11" ht="44.25" customHeight="1" thickBot="1" x14ac:dyDescent="0.3">
      <c r="B108" s="85">
        <f>IF(J108&lt;&gt;"",VALUE(LEFT(B107,FIND("/",B107&amp;"/")-1))+1,LEFT(B107,FIND("/",B107&amp;"/")-1)&amp;"/"&amp;IF(ISNUMBER(SEARCH("/",B107)),VALUE(RIGHT(B107,LEN(B107)-FIND("/",B107)))+1,1))</f>
        <v>20260071</v>
      </c>
      <c r="C108" s="24" t="s">
        <v>47</v>
      </c>
      <c r="D108" s="24" t="s">
        <v>152</v>
      </c>
      <c r="E108" s="22" t="s">
        <v>353</v>
      </c>
      <c r="F108" s="1" t="s">
        <v>8</v>
      </c>
      <c r="G108" s="101">
        <v>1</v>
      </c>
      <c r="H108" s="4">
        <v>6503</v>
      </c>
      <c r="I108" s="27">
        <f>Table2[[#This Row],[Քանակ]]*Table2[[#This Row],[ Միավորի գին]]</f>
        <v>6503</v>
      </c>
      <c r="J108" s="1" t="s">
        <v>330</v>
      </c>
      <c r="K108" s="56"/>
    </row>
    <row r="109" spans="2:11" ht="44.25" customHeight="1" thickBot="1" x14ac:dyDescent="0.3">
      <c r="B109" s="85">
        <f>IF(J109&lt;&gt;"",VALUE(LEFT(B108,FIND("/",B108&amp;"/")-1))+1,LEFT(B108,FIND("/",B108&amp;"/")-1)&amp;"/"&amp;IF(ISNUMBER(SEARCH("/",B108)),VALUE(RIGHT(B108,LEN(B108)-FIND("/",B108)))+1,1))</f>
        <v>20260072</v>
      </c>
      <c r="C109" s="24" t="s">
        <v>47</v>
      </c>
      <c r="D109" s="24" t="s">
        <v>152</v>
      </c>
      <c r="E109" s="22" t="s">
        <v>353</v>
      </c>
      <c r="F109" s="1" t="s">
        <v>8</v>
      </c>
      <c r="G109" s="101">
        <v>1</v>
      </c>
      <c r="H109" s="4">
        <v>70904</v>
      </c>
      <c r="I109" s="27">
        <f>Table2[[#This Row],[Քանակ]]*Table2[[#This Row],[ Միավորի գին]]</f>
        <v>70904</v>
      </c>
      <c r="J109" s="1" t="s">
        <v>330</v>
      </c>
      <c r="K109" s="56"/>
    </row>
    <row r="110" spans="2:11" ht="44.25" customHeight="1" thickBot="1" x14ac:dyDescent="0.3">
      <c r="B110" s="85">
        <f>IF(J110&lt;&gt;"",VALUE(LEFT(B109,FIND("/",B109&amp;"/")-1))+1,LEFT(B109,FIND("/",B109&amp;"/")-1)&amp;"/"&amp;IF(ISNUMBER(SEARCH("/",B109)),VALUE(RIGHT(B109,LEN(B109)-FIND("/",B109)))+1,1))</f>
        <v>20260073</v>
      </c>
      <c r="C110" s="24" t="s">
        <v>47</v>
      </c>
      <c r="D110" s="24" t="s">
        <v>152</v>
      </c>
      <c r="E110" s="22" t="s">
        <v>353</v>
      </c>
      <c r="F110" s="1" t="s">
        <v>8</v>
      </c>
      <c r="G110" s="101">
        <v>1</v>
      </c>
      <c r="H110" s="4">
        <v>745574</v>
      </c>
      <c r="I110" s="27">
        <f>Table2[[#This Row],[Քանակ]]*Table2[[#This Row],[ Միավորի գին]]</f>
        <v>745574</v>
      </c>
      <c r="J110" s="1" t="s">
        <v>330</v>
      </c>
      <c r="K110" s="56"/>
    </row>
    <row r="111" spans="2:11" ht="44.25" customHeight="1" thickBot="1" x14ac:dyDescent="0.3">
      <c r="B111" s="85">
        <f>IF(J111&lt;&gt;"",VALUE(LEFT(B110,FIND("/",B110&amp;"/")-1))+1,LEFT(B110,FIND("/",B110&amp;"/")-1)&amp;"/"&amp;IF(ISNUMBER(SEARCH("/",B110)),VALUE(RIGHT(B110,LEN(B110)-FIND("/",B110)))+1,1))</f>
        <v>20260074</v>
      </c>
      <c r="C111" s="24" t="s">
        <v>47</v>
      </c>
      <c r="D111" s="24" t="s">
        <v>152</v>
      </c>
      <c r="E111" s="22" t="s">
        <v>353</v>
      </c>
      <c r="F111" s="1" t="s">
        <v>8</v>
      </c>
      <c r="G111" s="101">
        <v>1</v>
      </c>
      <c r="H111" s="4">
        <v>476909</v>
      </c>
      <c r="I111" s="27">
        <f>Table2[[#This Row],[Քանակ]]*Table2[[#This Row],[ Միավորի գին]]</f>
        <v>476909</v>
      </c>
      <c r="J111" s="1" t="s">
        <v>330</v>
      </c>
      <c r="K111" s="56"/>
    </row>
    <row r="112" spans="2:11" ht="44.25" customHeight="1" thickBot="1" x14ac:dyDescent="0.3">
      <c r="B112" s="85">
        <f>IF(J112&lt;&gt;"",VALUE(LEFT(B111,FIND("/",B111&amp;"/")-1))+1,LEFT(B111,FIND("/",B111&amp;"/")-1)&amp;"/"&amp;IF(ISNUMBER(SEARCH("/",B111)),VALUE(RIGHT(B111,LEN(B111)-FIND("/",B111)))+1,1))</f>
        <v>20260075</v>
      </c>
      <c r="C112" s="24" t="s">
        <v>47</v>
      </c>
      <c r="D112" s="24" t="s">
        <v>152</v>
      </c>
      <c r="E112" s="22" t="s">
        <v>353</v>
      </c>
      <c r="F112" s="1" t="s">
        <v>8</v>
      </c>
      <c r="G112" s="101">
        <v>1</v>
      </c>
      <c r="H112" s="4">
        <v>145000</v>
      </c>
      <c r="I112" s="27">
        <f>Table2[[#This Row],[Քանակ]]*Table2[[#This Row],[ Միավորի գին]]</f>
        <v>145000</v>
      </c>
      <c r="J112" s="1" t="s">
        <v>330</v>
      </c>
      <c r="K112" s="56"/>
    </row>
    <row r="113" spans="2:11" ht="44.25" customHeight="1" thickBot="1" x14ac:dyDescent="0.3">
      <c r="B113" s="85">
        <f>IF(J113&lt;&gt;"",VALUE(LEFT(B112,FIND("/",B112&amp;"/")-1))+1,LEFT(B112,FIND("/",B112&amp;"/")-1)&amp;"/"&amp;IF(ISNUMBER(SEARCH("/",B112)),VALUE(RIGHT(B112,LEN(B112)-FIND("/",B112)))+1,1))</f>
        <v>20260076</v>
      </c>
      <c r="C113" s="24" t="s">
        <v>47</v>
      </c>
      <c r="D113" s="24" t="s">
        <v>152</v>
      </c>
      <c r="E113" s="22" t="s">
        <v>353</v>
      </c>
      <c r="F113" s="1" t="s">
        <v>8</v>
      </c>
      <c r="G113" s="101">
        <v>1</v>
      </c>
      <c r="H113" s="4">
        <v>324979</v>
      </c>
      <c r="I113" s="27">
        <f>Table2[[#This Row],[Քանակ]]*Table2[[#This Row],[ Միավորի գին]]</f>
        <v>324979</v>
      </c>
      <c r="J113" s="1" t="s">
        <v>330</v>
      </c>
      <c r="K113" s="56"/>
    </row>
    <row r="114" spans="2:11" ht="44.25" customHeight="1" thickBot="1" x14ac:dyDescent="0.3">
      <c r="B114" s="85">
        <f>IF(J114&lt;&gt;"",VALUE(LEFT(B113,FIND("/",B113&amp;"/")-1))+1,LEFT(B113,FIND("/",B113&amp;"/")-1)&amp;"/"&amp;IF(ISNUMBER(SEARCH("/",B113)),VALUE(RIGHT(B113,LEN(B113)-FIND("/",B113)))+1,1))</f>
        <v>20260077</v>
      </c>
      <c r="C114" s="24" t="s">
        <v>47</v>
      </c>
      <c r="D114" s="24" t="s">
        <v>152</v>
      </c>
      <c r="E114" s="22" t="s">
        <v>353</v>
      </c>
      <c r="F114" s="1" t="s">
        <v>8</v>
      </c>
      <c r="G114" s="101">
        <v>1</v>
      </c>
      <c r="H114" s="4">
        <v>260132</v>
      </c>
      <c r="I114" s="27">
        <f>Table2[[#This Row],[Քանակ]]*Table2[[#This Row],[ Միավորի գին]]</f>
        <v>260132</v>
      </c>
      <c r="J114" s="1" t="s">
        <v>330</v>
      </c>
      <c r="K114" s="56"/>
    </row>
    <row r="115" spans="2:11" ht="44.25" customHeight="1" thickBot="1" x14ac:dyDescent="0.3">
      <c r="B115" s="85">
        <f>IF(J115&lt;&gt;"",VALUE(LEFT(B114,FIND("/",B114&amp;"/")-1))+1,LEFT(B114,FIND("/",B114&amp;"/")-1)&amp;"/"&amp;IF(ISNUMBER(SEARCH("/",B114)),VALUE(RIGHT(B114,LEN(B114)-FIND("/",B114)))+1,1))</f>
        <v>20260078</v>
      </c>
      <c r="C115" s="24" t="s">
        <v>47</v>
      </c>
      <c r="D115" s="24" t="s">
        <v>152</v>
      </c>
      <c r="E115" s="22" t="s">
        <v>353</v>
      </c>
      <c r="F115" s="1" t="s">
        <v>8</v>
      </c>
      <c r="G115" s="101">
        <v>1</v>
      </c>
      <c r="H115" s="4">
        <v>614858</v>
      </c>
      <c r="I115" s="27">
        <f>Table2[[#This Row],[Քանակ]]*Table2[[#This Row],[ Միավորի գին]]</f>
        <v>614858</v>
      </c>
      <c r="J115" s="1" t="s">
        <v>330</v>
      </c>
      <c r="K115" s="56"/>
    </row>
    <row r="116" spans="2:11" ht="44.25" customHeight="1" thickBot="1" x14ac:dyDescent="0.3">
      <c r="B116" s="85">
        <f>IF(J116&lt;&gt;"",VALUE(LEFT(B115,FIND("/",B115&amp;"/")-1))+1,LEFT(B115,FIND("/",B115&amp;"/")-1)&amp;"/"&amp;IF(ISNUMBER(SEARCH("/",B115)),VALUE(RIGHT(B115,LEN(B115)-FIND("/",B115)))+1,1))</f>
        <v>20260079</v>
      </c>
      <c r="C116" s="24" t="s">
        <v>47</v>
      </c>
      <c r="D116" s="24" t="s">
        <v>152</v>
      </c>
      <c r="E116" s="22" t="s">
        <v>353</v>
      </c>
      <c r="F116" s="1" t="s">
        <v>8</v>
      </c>
      <c r="G116" s="101">
        <v>1</v>
      </c>
      <c r="H116" s="4">
        <v>36876</v>
      </c>
      <c r="I116" s="27">
        <f>Table2[[#This Row],[Քանակ]]*Table2[[#This Row],[ Միավորի գին]]</f>
        <v>36876</v>
      </c>
      <c r="J116" s="1" t="s">
        <v>330</v>
      </c>
      <c r="K116" s="56"/>
    </row>
    <row r="117" spans="2:11" ht="44.25" customHeight="1" thickBot="1" x14ac:dyDescent="0.3">
      <c r="B117" s="85">
        <f>IF(J117&lt;&gt;"",VALUE(LEFT(B116,FIND("/",B116&amp;"/")-1))+1,LEFT(B116,FIND("/",B116&amp;"/")-1)&amp;"/"&amp;IF(ISNUMBER(SEARCH("/",B116)),VALUE(RIGHT(B116,LEN(B116)-FIND("/",B116)))+1,1))</f>
        <v>20260080</v>
      </c>
      <c r="C117" s="24" t="s">
        <v>47</v>
      </c>
      <c r="D117" s="24" t="s">
        <v>152</v>
      </c>
      <c r="E117" s="22" t="s">
        <v>353</v>
      </c>
      <c r="F117" s="1" t="s">
        <v>8</v>
      </c>
      <c r="G117" s="101">
        <v>1</v>
      </c>
      <c r="H117" s="4">
        <v>469938</v>
      </c>
      <c r="I117" s="27">
        <f>Table2[[#This Row],[Քանակ]]*Table2[[#This Row],[ Միավորի գին]]</f>
        <v>469938</v>
      </c>
      <c r="J117" s="1" t="s">
        <v>330</v>
      </c>
      <c r="K117" s="56"/>
    </row>
    <row r="118" spans="2:11" ht="44.25" customHeight="1" thickBot="1" x14ac:dyDescent="0.3">
      <c r="B118" s="85">
        <f>IF(J118&lt;&gt;"",VALUE(LEFT(B117,FIND("/",B117&amp;"/")-1))+1,LEFT(B117,FIND("/",B117&amp;"/")-1)&amp;"/"&amp;IF(ISNUMBER(SEARCH("/",B117)),VALUE(RIGHT(B117,LEN(B117)-FIND("/",B117)))+1,1))</f>
        <v>20260081</v>
      </c>
      <c r="C118" s="24" t="s">
        <v>47</v>
      </c>
      <c r="D118" s="24" t="s">
        <v>152</v>
      </c>
      <c r="E118" s="22" t="s">
        <v>353</v>
      </c>
      <c r="F118" s="1" t="s">
        <v>8</v>
      </c>
      <c r="G118" s="101">
        <v>1</v>
      </c>
      <c r="H118" s="4">
        <v>390199</v>
      </c>
      <c r="I118" s="27">
        <f>Table2[[#This Row],[Քանակ]]*Table2[[#This Row],[ Միավորի գին]]</f>
        <v>390199</v>
      </c>
      <c r="J118" s="1" t="s">
        <v>330</v>
      </c>
      <c r="K118" s="56"/>
    </row>
    <row r="119" spans="2:11" ht="44.25" customHeight="1" thickBot="1" x14ac:dyDescent="0.3">
      <c r="B119" s="85">
        <f>IF(J119&lt;&gt;"",VALUE(LEFT(B118,FIND("/",B118&amp;"/")-1))+1,LEFT(B118,FIND("/",B118&amp;"/")-1)&amp;"/"&amp;IF(ISNUMBER(SEARCH("/",B118)),VALUE(RIGHT(B118,LEN(B118)-FIND("/",B118)))+1,1))</f>
        <v>20260082</v>
      </c>
      <c r="C119" s="24" t="s">
        <v>47</v>
      </c>
      <c r="D119" s="24" t="s">
        <v>152</v>
      </c>
      <c r="E119" s="22" t="s">
        <v>353</v>
      </c>
      <c r="F119" s="1" t="s">
        <v>8</v>
      </c>
      <c r="G119" s="101">
        <v>1</v>
      </c>
      <c r="H119" s="4">
        <v>650331</v>
      </c>
      <c r="I119" s="27">
        <f>Table2[[#This Row],[Քանակ]]*Table2[[#This Row],[ Միավորի գին]]</f>
        <v>650331</v>
      </c>
      <c r="J119" s="1" t="s">
        <v>330</v>
      </c>
      <c r="K119" s="56"/>
    </row>
    <row r="120" spans="2:11" ht="44.25" customHeight="1" thickBot="1" x14ac:dyDescent="0.3">
      <c r="B120" s="85">
        <f>IF(J120&lt;&gt;"",VALUE(LEFT(B119,FIND("/",B119&amp;"/")-1))+1,LEFT(B119,FIND("/",B119&amp;"/")-1)&amp;"/"&amp;IF(ISNUMBER(SEARCH("/",B119)),VALUE(RIGHT(B119,LEN(B119)-FIND("/",B119)))+1,1))</f>
        <v>20260083</v>
      </c>
      <c r="C120" s="24" t="s">
        <v>47</v>
      </c>
      <c r="D120" s="24" t="s">
        <v>152</v>
      </c>
      <c r="E120" s="22" t="s">
        <v>353</v>
      </c>
      <c r="F120" s="1" t="s">
        <v>8</v>
      </c>
      <c r="G120" s="101">
        <v>1</v>
      </c>
      <c r="H120" s="4">
        <v>86711</v>
      </c>
      <c r="I120" s="27">
        <f>Table2[[#This Row],[Քանակ]]*Table2[[#This Row],[ Միավորի գին]]</f>
        <v>86711</v>
      </c>
      <c r="J120" s="1" t="s">
        <v>330</v>
      </c>
      <c r="K120" s="56"/>
    </row>
    <row r="121" spans="2:11" ht="44.25" customHeight="1" thickBot="1" x14ac:dyDescent="0.3">
      <c r="B121" s="85">
        <f>IF(J121&lt;&gt;"",VALUE(LEFT(B120,FIND("/",B120&amp;"/")-1))+1,LEFT(B120,FIND("/",B120&amp;"/")-1)&amp;"/"&amp;IF(ISNUMBER(SEARCH("/",B120)),VALUE(RIGHT(B120,LEN(B120)-FIND("/",B120)))+1,1))</f>
        <v>20260084</v>
      </c>
      <c r="C121" s="24" t="s">
        <v>47</v>
      </c>
      <c r="D121" s="24" t="s">
        <v>152</v>
      </c>
      <c r="E121" s="22" t="s">
        <v>353</v>
      </c>
      <c r="F121" s="1" t="s">
        <v>8</v>
      </c>
      <c r="G121" s="101">
        <v>1</v>
      </c>
      <c r="H121" s="4">
        <v>48466</v>
      </c>
      <c r="I121" s="27">
        <f>Table2[[#This Row],[Քանակ]]*Table2[[#This Row],[ Միավորի գին]]</f>
        <v>48466</v>
      </c>
      <c r="J121" s="1" t="s">
        <v>330</v>
      </c>
      <c r="K121" s="56"/>
    </row>
    <row r="122" spans="2:11" ht="44.25" customHeight="1" thickBot="1" x14ac:dyDescent="0.3">
      <c r="B122" s="85">
        <f>IF(J122&lt;&gt;"",VALUE(LEFT(B121,FIND("/",B121&amp;"/")-1))+1,LEFT(B121,FIND("/",B121&amp;"/")-1)&amp;"/"&amp;IF(ISNUMBER(SEARCH("/",B121)),VALUE(RIGHT(B121,LEN(B121)-FIND("/",B121)))+1,1))</f>
        <v>20260085</v>
      </c>
      <c r="C122" s="24" t="s">
        <v>47</v>
      </c>
      <c r="D122" s="24" t="s">
        <v>152</v>
      </c>
      <c r="E122" s="22" t="s">
        <v>353</v>
      </c>
      <c r="F122" s="1" t="s">
        <v>8</v>
      </c>
      <c r="G122" s="101">
        <v>1</v>
      </c>
      <c r="H122" s="4">
        <v>203280</v>
      </c>
      <c r="I122" s="27">
        <f>Table2[[#This Row],[Քանակ]]*Table2[[#This Row],[ Միավորի գին]]</f>
        <v>203280</v>
      </c>
      <c r="J122" s="1" t="s">
        <v>330</v>
      </c>
      <c r="K122" s="56"/>
    </row>
    <row r="123" spans="2:11" ht="44.25" customHeight="1" thickBot="1" x14ac:dyDescent="0.3">
      <c r="B123" s="85">
        <f>IF(J123&lt;&gt;"",VALUE(LEFT(B122,FIND("/",B122&amp;"/")-1))+1,LEFT(B122,FIND("/",B122&amp;"/")-1)&amp;"/"&amp;IF(ISNUMBER(SEARCH("/",B122)),VALUE(RIGHT(B122,LEN(B122)-FIND("/",B122)))+1,1))</f>
        <v>20260086</v>
      </c>
      <c r="C123" s="24" t="s">
        <v>47</v>
      </c>
      <c r="D123" s="24" t="s">
        <v>152</v>
      </c>
      <c r="E123" s="22" t="s">
        <v>353</v>
      </c>
      <c r="F123" s="1" t="s">
        <v>8</v>
      </c>
      <c r="G123" s="101">
        <v>1</v>
      </c>
      <c r="H123" s="4">
        <v>211200</v>
      </c>
      <c r="I123" s="27">
        <f>Table2[[#This Row],[Քանակ]]*Table2[[#This Row],[ Միավորի գին]]</f>
        <v>211200</v>
      </c>
      <c r="J123" s="1" t="s">
        <v>330</v>
      </c>
      <c r="K123" s="56"/>
    </row>
    <row r="124" spans="2:11" ht="44.25" customHeight="1" thickBot="1" x14ac:dyDescent="0.3">
      <c r="B124" s="85">
        <f>IF(J124&lt;&gt;"",VALUE(LEFT(B123,FIND("/",B123&amp;"/")-1))+1,LEFT(B123,FIND("/",B123&amp;"/")-1)&amp;"/"&amp;IF(ISNUMBER(SEARCH("/",B123)),VALUE(RIGHT(B123,LEN(B123)-FIND("/",B123)))+1,1))</f>
        <v>20260087</v>
      </c>
      <c r="C124" s="24" t="s">
        <v>47</v>
      </c>
      <c r="D124" s="24" t="s">
        <v>152</v>
      </c>
      <c r="E124" s="22" t="s">
        <v>353</v>
      </c>
      <c r="F124" s="1" t="s">
        <v>8</v>
      </c>
      <c r="G124" s="101">
        <v>1</v>
      </c>
      <c r="H124" s="4">
        <v>52800</v>
      </c>
      <c r="I124" s="27">
        <f>Table2[[#This Row],[Քանակ]]*Table2[[#This Row],[ Միավորի գին]]</f>
        <v>52800</v>
      </c>
      <c r="J124" s="1" t="s">
        <v>330</v>
      </c>
      <c r="K124" s="56"/>
    </row>
    <row r="125" spans="2:11" ht="44.25" customHeight="1" thickBot="1" x14ac:dyDescent="0.3">
      <c r="B125" s="85">
        <f>IF(J125&lt;&gt;"",VALUE(LEFT(B124,FIND("/",B124&amp;"/")-1))+1,LEFT(B124,FIND("/",B124&amp;"/")-1)&amp;"/"&amp;IF(ISNUMBER(SEARCH("/",B124)),VALUE(RIGHT(B124,LEN(B124)-FIND("/",B124)))+1,1))</f>
        <v>20260088</v>
      </c>
      <c r="C125" s="24" t="s">
        <v>47</v>
      </c>
      <c r="D125" s="24" t="s">
        <v>152</v>
      </c>
      <c r="E125" s="22" t="s">
        <v>353</v>
      </c>
      <c r="F125" s="1" t="s">
        <v>8</v>
      </c>
      <c r="G125" s="101">
        <v>1</v>
      </c>
      <c r="H125" s="4">
        <v>144870</v>
      </c>
      <c r="I125" s="27">
        <f>Table2[[#This Row],[Քանակ]]*Table2[[#This Row],[ Միավորի գին]]</f>
        <v>144870</v>
      </c>
      <c r="J125" s="1" t="s">
        <v>330</v>
      </c>
      <c r="K125" s="56"/>
    </row>
    <row r="126" spans="2:11" ht="44.25" customHeight="1" thickBot="1" x14ac:dyDescent="0.3">
      <c r="B126" s="85">
        <f>IF(J126&lt;&gt;"",VALUE(LEFT(B125,FIND("/",B125&amp;"/")-1))+1,LEFT(B125,FIND("/",B125&amp;"/")-1)&amp;"/"&amp;IF(ISNUMBER(SEARCH("/",B125)),VALUE(RIGHT(B125,LEN(B125)-FIND("/",B125)))+1,1))</f>
        <v>20260089</v>
      </c>
      <c r="C126" s="24" t="s">
        <v>47</v>
      </c>
      <c r="D126" s="24" t="s">
        <v>152</v>
      </c>
      <c r="E126" s="22" t="s">
        <v>353</v>
      </c>
      <c r="F126" s="1" t="s">
        <v>8</v>
      </c>
      <c r="G126" s="101">
        <v>1</v>
      </c>
      <c r="H126" s="4">
        <v>30349</v>
      </c>
      <c r="I126" s="27">
        <f>Table2[[#This Row],[Քանակ]]*Table2[[#This Row],[ Միավորի գին]]</f>
        <v>30349</v>
      </c>
      <c r="J126" s="1" t="s">
        <v>330</v>
      </c>
      <c r="K126" s="56"/>
    </row>
    <row r="127" spans="2:11" ht="44.25" customHeight="1" thickBot="1" x14ac:dyDescent="0.3">
      <c r="B127" s="85">
        <f>IF(J127&lt;&gt;"",VALUE(LEFT(B126,FIND("/",B126&amp;"/")-1))+1,LEFT(B126,FIND("/",B126&amp;"/")-1)&amp;"/"&amp;IF(ISNUMBER(SEARCH("/",B126)),VALUE(RIGHT(B126,LEN(B126)-FIND("/",B126)))+1,1))</f>
        <v>20260090</v>
      </c>
      <c r="C127" s="24" t="s">
        <v>47</v>
      </c>
      <c r="D127" s="24" t="s">
        <v>152</v>
      </c>
      <c r="E127" s="22" t="s">
        <v>353</v>
      </c>
      <c r="F127" s="1" t="s">
        <v>69</v>
      </c>
      <c r="G127" s="101">
        <v>2</v>
      </c>
      <c r="H127" s="4">
        <v>111421</v>
      </c>
      <c r="I127" s="27">
        <f>Table2[[#This Row],[Քանակ]]*Table2[[#This Row],[ Միավորի գին]]</f>
        <v>222842</v>
      </c>
      <c r="J127" s="1" t="s">
        <v>330</v>
      </c>
      <c r="K127" s="56"/>
    </row>
    <row r="128" spans="2:11" ht="44.25" customHeight="1" thickBot="1" x14ac:dyDescent="0.3">
      <c r="B128" s="85">
        <f>IF(J128&lt;&gt;"",VALUE(LEFT(B127,FIND("/",B127&amp;"/")-1))+1,LEFT(B127,FIND("/",B127&amp;"/")-1)&amp;"/"&amp;IF(ISNUMBER(SEARCH("/",B127)),VALUE(RIGHT(B127,LEN(B127)-FIND("/",B127)))+1,1))</f>
        <v>20260091</v>
      </c>
      <c r="C128" s="24" t="s">
        <v>47</v>
      </c>
      <c r="D128" s="24" t="s">
        <v>152</v>
      </c>
      <c r="E128" s="22" t="s">
        <v>353</v>
      </c>
      <c r="F128" s="1" t="s">
        <v>8</v>
      </c>
      <c r="G128" s="101">
        <v>1</v>
      </c>
      <c r="H128" s="4">
        <v>417830</v>
      </c>
      <c r="I128" s="27">
        <f>Table2[[#This Row],[Քանակ]]*Table2[[#This Row],[ Միավորի գին]]</f>
        <v>417830</v>
      </c>
      <c r="J128" s="1" t="s">
        <v>330</v>
      </c>
      <c r="K128" s="56"/>
    </row>
    <row r="129" spans="2:11" ht="44.25" customHeight="1" thickBot="1" x14ac:dyDescent="0.3">
      <c r="B129" s="85">
        <f>IF(J129&lt;&gt;"",VALUE(LEFT(B128,FIND("/",B128&amp;"/")-1))+1,LEFT(B128,FIND("/",B128&amp;"/")-1)&amp;"/"&amp;IF(ISNUMBER(SEARCH("/",B128)),VALUE(RIGHT(B128,LEN(B128)-FIND("/",B128)))+1,1))</f>
        <v>20260092</v>
      </c>
      <c r="C129" s="24" t="s">
        <v>47</v>
      </c>
      <c r="D129" s="24" t="s">
        <v>152</v>
      </c>
      <c r="E129" s="22" t="s">
        <v>353</v>
      </c>
      <c r="F129" s="1" t="s">
        <v>69</v>
      </c>
      <c r="G129" s="101">
        <v>51</v>
      </c>
      <c r="H129" s="4">
        <v>122354</v>
      </c>
      <c r="I129" s="27">
        <f>Table2[[#This Row],[Քանակ]]*Table2[[#This Row],[ Միավորի գին]]</f>
        <v>6240054</v>
      </c>
      <c r="J129" s="1" t="s">
        <v>330</v>
      </c>
      <c r="K129" s="56"/>
    </row>
    <row r="130" spans="2:11" ht="44.25" customHeight="1" thickBot="1" x14ac:dyDescent="0.3">
      <c r="B130" s="85">
        <f>IF(J130&lt;&gt;"",VALUE(LEFT(B129,FIND("/",B129&amp;"/")-1))+1,LEFT(B129,FIND("/",B129&amp;"/")-1)&amp;"/"&amp;IF(ISNUMBER(SEARCH("/",B129)),VALUE(RIGHT(B129,LEN(B129)-FIND("/",B129)))+1,1))</f>
        <v>20260093</v>
      </c>
      <c r="C130" s="24" t="s">
        <v>47</v>
      </c>
      <c r="D130" s="24" t="s">
        <v>152</v>
      </c>
      <c r="E130" s="22" t="s">
        <v>353</v>
      </c>
      <c r="F130" s="1" t="s">
        <v>69</v>
      </c>
      <c r="G130" s="101">
        <v>50</v>
      </c>
      <c r="H130" s="4">
        <v>195099</v>
      </c>
      <c r="I130" s="27">
        <f>Table2[[#This Row],[Քանակ]]*Table2[[#This Row],[ Միավորի գին]]</f>
        <v>9754950</v>
      </c>
      <c r="J130" s="1" t="s">
        <v>330</v>
      </c>
      <c r="K130" s="56"/>
    </row>
    <row r="131" spans="2:11" ht="44.25" customHeight="1" thickBot="1" x14ac:dyDescent="0.3">
      <c r="B131" s="85">
        <f>IF(J131&lt;&gt;"",VALUE(LEFT(B130,FIND("/",B130&amp;"/")-1))+1,LEFT(B130,FIND("/",B130&amp;"/")-1)&amp;"/"&amp;IF(ISNUMBER(SEARCH("/",B130)),VALUE(RIGHT(B130,LEN(B130)-FIND("/",B130)))+1,1))</f>
        <v>20260094</v>
      </c>
      <c r="C131" s="24" t="s">
        <v>47</v>
      </c>
      <c r="D131" s="24" t="s">
        <v>152</v>
      </c>
      <c r="E131" s="22" t="s">
        <v>353</v>
      </c>
      <c r="F131" s="1" t="s">
        <v>69</v>
      </c>
      <c r="G131" s="101">
        <v>25</v>
      </c>
      <c r="H131" s="4">
        <v>65033</v>
      </c>
      <c r="I131" s="27">
        <f>Table2[[#This Row],[Քանակ]]*Table2[[#This Row],[ Միավորի գին]]</f>
        <v>1625825</v>
      </c>
      <c r="J131" s="1" t="s">
        <v>330</v>
      </c>
      <c r="K131" s="56"/>
    </row>
    <row r="132" spans="2:11" ht="44.25" customHeight="1" thickBot="1" x14ac:dyDescent="0.3">
      <c r="B132" s="85">
        <f>IF(J132&lt;&gt;"",VALUE(LEFT(B131,FIND("/",B131&amp;"/")-1))+1,LEFT(B131,FIND("/",B131&amp;"/")-1)&amp;"/"&amp;IF(ISNUMBER(SEARCH("/",B131)),VALUE(RIGHT(B131,LEN(B131)-FIND("/",B131)))+1,1))</f>
        <v>20260095</v>
      </c>
      <c r="C132" s="24" t="s">
        <v>47</v>
      </c>
      <c r="D132" s="24" t="s">
        <v>152</v>
      </c>
      <c r="E132" s="22" t="s">
        <v>353</v>
      </c>
      <c r="F132" s="1" t="s">
        <v>69</v>
      </c>
      <c r="G132" s="101">
        <v>31</v>
      </c>
      <c r="H132" s="4">
        <v>78040</v>
      </c>
      <c r="I132" s="27">
        <f>Table2[[#This Row],[Քանակ]]*Table2[[#This Row],[ Միավորի գին]]</f>
        <v>2419240</v>
      </c>
      <c r="J132" s="1" t="s">
        <v>330</v>
      </c>
      <c r="K132" s="56"/>
    </row>
    <row r="133" spans="2:11" ht="44.25" customHeight="1" thickBot="1" x14ac:dyDescent="0.3">
      <c r="B133" s="85">
        <f>IF(J133&lt;&gt;"",VALUE(LEFT(B132,FIND("/",B132&amp;"/")-1))+1,LEFT(B132,FIND("/",B132&amp;"/")-1)&amp;"/"&amp;IF(ISNUMBER(SEARCH("/",B132)),VALUE(RIGHT(B132,LEN(B132)-FIND("/",B132)))+1,1))</f>
        <v>20260096</v>
      </c>
      <c r="C133" s="24" t="s">
        <v>47</v>
      </c>
      <c r="D133" s="24" t="s">
        <v>152</v>
      </c>
      <c r="E133" s="22" t="s">
        <v>353</v>
      </c>
      <c r="F133" s="1" t="s">
        <v>69</v>
      </c>
      <c r="G133" s="101">
        <v>8</v>
      </c>
      <c r="H133" s="4">
        <v>52027</v>
      </c>
      <c r="I133" s="27">
        <f>Table2[[#This Row],[Քանակ]]*Table2[[#This Row],[ Միավորի գին]]</f>
        <v>416216</v>
      </c>
      <c r="J133" s="1" t="s">
        <v>330</v>
      </c>
      <c r="K133" s="56"/>
    </row>
    <row r="134" spans="2:11" ht="44.25" customHeight="1" thickBot="1" x14ac:dyDescent="0.3">
      <c r="B134" s="85">
        <f>IF(J134&lt;&gt;"",VALUE(LEFT(B133,FIND("/",B133&amp;"/")-1))+1,LEFT(B133,FIND("/",B133&amp;"/")-1)&amp;"/"&amp;IF(ISNUMBER(SEARCH("/",B133)),VALUE(RIGHT(B133,LEN(B133)-FIND("/",B133)))+1,1))</f>
        <v>20260097</v>
      </c>
      <c r="C134" s="24" t="s">
        <v>47</v>
      </c>
      <c r="D134" s="24" t="s">
        <v>152</v>
      </c>
      <c r="E134" s="22" t="s">
        <v>353</v>
      </c>
      <c r="F134" s="1" t="s">
        <v>8</v>
      </c>
      <c r="G134" s="101">
        <v>1</v>
      </c>
      <c r="H134" s="4">
        <v>148562</v>
      </c>
      <c r="I134" s="27">
        <f>Table2[[#This Row],[Քանակ]]*Table2[[#This Row],[ Միավորի գին]]</f>
        <v>148562</v>
      </c>
      <c r="J134" s="1" t="s">
        <v>330</v>
      </c>
      <c r="K134" s="56"/>
    </row>
    <row r="135" spans="2:11" ht="44.25" customHeight="1" thickBot="1" x14ac:dyDescent="0.3">
      <c r="B135" s="85">
        <f>IF(J135&lt;&gt;"",VALUE(LEFT(B134,FIND("/",B134&amp;"/")-1))+1,LEFT(B134,FIND("/",B134&amp;"/")-1)&amp;"/"&amp;IF(ISNUMBER(SEARCH("/",B134)),VALUE(RIGHT(B134,LEN(B134)-FIND("/",B134)))+1,1))</f>
        <v>20260098</v>
      </c>
      <c r="C135" s="24" t="s">
        <v>47</v>
      </c>
      <c r="D135" s="24" t="s">
        <v>152</v>
      </c>
      <c r="E135" s="22" t="s">
        <v>353</v>
      </c>
      <c r="F135" s="1" t="s">
        <v>69</v>
      </c>
      <c r="G135" s="101">
        <v>2</v>
      </c>
      <c r="H135" s="4">
        <v>26013</v>
      </c>
      <c r="I135" s="27">
        <f>Table2[[#This Row],[Քանակ]]*Table2[[#This Row],[ Միավորի գին]]</f>
        <v>52026</v>
      </c>
      <c r="J135" s="1" t="s">
        <v>330</v>
      </c>
      <c r="K135" s="56"/>
    </row>
    <row r="136" spans="2:11" ht="44.25" customHeight="1" thickBot="1" x14ac:dyDescent="0.3">
      <c r="B136" s="85">
        <f>IF(J136&lt;&gt;"",VALUE(LEFT(B135,FIND("/",B135&amp;"/")-1))+1,LEFT(B135,FIND("/",B135&amp;"/")-1)&amp;"/"&amp;IF(ISNUMBER(SEARCH("/",B135)),VALUE(RIGHT(B135,LEN(B135)-FIND("/",B135)))+1,1))</f>
        <v>20260099</v>
      </c>
      <c r="C136" s="24" t="s">
        <v>47</v>
      </c>
      <c r="D136" s="24" t="s">
        <v>152</v>
      </c>
      <c r="E136" s="22" t="s">
        <v>353</v>
      </c>
      <c r="F136" s="1" t="s">
        <v>8</v>
      </c>
      <c r="G136" s="101">
        <v>1</v>
      </c>
      <c r="H136" s="4">
        <v>65033</v>
      </c>
      <c r="I136" s="27">
        <f>Table2[[#This Row],[Քանակ]]*Table2[[#This Row],[ Միավորի գին]]</f>
        <v>65033</v>
      </c>
      <c r="J136" s="1" t="s">
        <v>330</v>
      </c>
      <c r="K136" s="56"/>
    </row>
    <row r="137" spans="2:11" ht="44.25" customHeight="1" thickBot="1" x14ac:dyDescent="0.3">
      <c r="B137" s="85">
        <f>IF(J137&lt;&gt;"",VALUE(LEFT(B136,FIND("/",B136&amp;"/")-1))+1,LEFT(B136,FIND("/",B136&amp;"/")-1)&amp;"/"&amp;IF(ISNUMBER(SEARCH("/",B136)),VALUE(RIGHT(B136,LEN(B136)-FIND("/",B136)))+1,1))</f>
        <v>20260100</v>
      </c>
      <c r="C137" s="24" t="s">
        <v>47</v>
      </c>
      <c r="D137" s="24" t="s">
        <v>152</v>
      </c>
      <c r="E137" s="22" t="s">
        <v>353</v>
      </c>
      <c r="F137" s="1" t="s">
        <v>8</v>
      </c>
      <c r="G137" s="101">
        <v>1</v>
      </c>
      <c r="H137" s="4">
        <v>43355</v>
      </c>
      <c r="I137" s="27">
        <f>Table2[[#This Row],[Քանակ]]*Table2[[#This Row],[ Միավորի գին]]</f>
        <v>43355</v>
      </c>
      <c r="J137" s="1" t="s">
        <v>330</v>
      </c>
      <c r="K137" s="56"/>
    </row>
    <row r="138" spans="2:11" ht="44.25" customHeight="1" thickBot="1" x14ac:dyDescent="0.3">
      <c r="B138" s="85">
        <f>IF(J138&lt;&gt;"",VALUE(LEFT(B137,FIND("/",B137&amp;"/")-1))+1,LEFT(B137,FIND("/",B137&amp;"/")-1)&amp;"/"&amp;IF(ISNUMBER(SEARCH("/",B137)),VALUE(RIGHT(B137,LEN(B137)-FIND("/",B137)))+1,1))</f>
        <v>20260101</v>
      </c>
      <c r="C138" s="24" t="s">
        <v>47</v>
      </c>
      <c r="D138" s="24" t="s">
        <v>152</v>
      </c>
      <c r="E138" s="22" t="s">
        <v>353</v>
      </c>
      <c r="F138" s="1" t="s">
        <v>8</v>
      </c>
      <c r="G138" s="101">
        <v>1</v>
      </c>
      <c r="H138" s="4">
        <v>386594</v>
      </c>
      <c r="I138" s="27">
        <f>Table2[[#This Row],[Քանակ]]*Table2[[#This Row],[ Միավորի գին]]</f>
        <v>386594</v>
      </c>
      <c r="J138" s="1" t="s">
        <v>330</v>
      </c>
      <c r="K138" s="56"/>
    </row>
    <row r="139" spans="2:11" ht="44.25" customHeight="1" thickBot="1" x14ac:dyDescent="0.3">
      <c r="B139" s="85">
        <f>IF(J139&lt;&gt;"",VALUE(LEFT(B138,FIND("/",B138&amp;"/")-1))+1,LEFT(B138,FIND("/",B138&amp;"/")-1)&amp;"/"&amp;IF(ISNUMBER(SEARCH("/",B138)),VALUE(RIGHT(B138,LEN(B138)-FIND("/",B138)))+1,1))</f>
        <v>20260102</v>
      </c>
      <c r="C139" s="24" t="s">
        <v>47</v>
      </c>
      <c r="D139" s="24" t="s">
        <v>152</v>
      </c>
      <c r="E139" s="22" t="s">
        <v>353</v>
      </c>
      <c r="F139" s="1" t="s">
        <v>8</v>
      </c>
      <c r="G139" s="101">
        <v>1</v>
      </c>
      <c r="H139" s="4">
        <v>8671</v>
      </c>
      <c r="I139" s="27">
        <f>Table2[[#This Row],[Քանակ]]*Table2[[#This Row],[ Միավորի գին]]</f>
        <v>8671</v>
      </c>
      <c r="J139" s="1" t="s">
        <v>330</v>
      </c>
      <c r="K139" s="56"/>
    </row>
    <row r="140" spans="2:11" ht="44.25" customHeight="1" thickBot="1" x14ac:dyDescent="0.3">
      <c r="B140" s="85">
        <f>IF(J140&lt;&gt;"",VALUE(LEFT(B139,FIND("/",B139&amp;"/")-1))+1,LEFT(B139,FIND("/",B139&amp;"/")-1)&amp;"/"&amp;IF(ISNUMBER(SEARCH("/",B139)),VALUE(RIGHT(B139,LEN(B139)-FIND("/",B139)))+1,1))</f>
        <v>20260103</v>
      </c>
      <c r="C140" s="24" t="s">
        <v>47</v>
      </c>
      <c r="D140" s="24" t="s">
        <v>152</v>
      </c>
      <c r="E140" s="22" t="s">
        <v>353</v>
      </c>
      <c r="F140" s="1" t="s">
        <v>8</v>
      </c>
      <c r="G140" s="101">
        <v>1</v>
      </c>
      <c r="H140" s="4">
        <v>43355</v>
      </c>
      <c r="I140" s="27">
        <f>Table2[[#This Row],[Քանակ]]*Table2[[#This Row],[ Միավորի գին]]</f>
        <v>43355</v>
      </c>
      <c r="J140" s="1" t="s">
        <v>330</v>
      </c>
      <c r="K140" s="56"/>
    </row>
    <row r="141" spans="2:11" ht="44.25" customHeight="1" thickBot="1" x14ac:dyDescent="0.3">
      <c r="B141" s="85">
        <f>IF(J141&lt;&gt;"",VALUE(LEFT(B140,FIND("/",B140&amp;"/")-1))+1,LEFT(B140,FIND("/",B140&amp;"/")-1)&amp;"/"&amp;IF(ISNUMBER(SEARCH("/",B140)),VALUE(RIGHT(B140,LEN(B140)-FIND("/",B140)))+1,1))</f>
        <v>20260104</v>
      </c>
      <c r="C141" s="114" t="s">
        <v>702</v>
      </c>
      <c r="D141" s="24" t="s">
        <v>150</v>
      </c>
      <c r="E141" s="22" t="s">
        <v>182</v>
      </c>
      <c r="F141" s="1" t="s">
        <v>10</v>
      </c>
      <c r="G141" s="101">
        <v>18000</v>
      </c>
      <c r="H141" s="4">
        <v>250</v>
      </c>
      <c r="I141" s="27">
        <f>Table2[[#This Row],[Քանակ]]*Table2[[#This Row],[ Միավորի գին]]</f>
        <v>4500000</v>
      </c>
      <c r="J141" s="1" t="s">
        <v>330</v>
      </c>
      <c r="K141" s="56"/>
    </row>
    <row r="142" spans="2:11" ht="44.25" customHeight="1" thickBot="1" x14ac:dyDescent="0.3">
      <c r="B142" s="85">
        <f>IF(J142&lt;&gt;"",VALUE(LEFT(B141,FIND("/",B141&amp;"/")-1))+1,LEFT(B141,FIND("/",B141&amp;"/")-1)&amp;"/"&amp;IF(ISNUMBER(SEARCH("/",B141)),VALUE(RIGHT(B141,LEN(B141)-FIND("/",B141)))+1,1))</f>
        <v>20260105</v>
      </c>
      <c r="C142" s="24" t="s">
        <v>12</v>
      </c>
      <c r="D142" s="24" t="s">
        <v>150</v>
      </c>
      <c r="E142" s="22" t="s">
        <v>183</v>
      </c>
      <c r="F142" s="1" t="s">
        <v>10</v>
      </c>
      <c r="G142" s="101">
        <v>1000</v>
      </c>
      <c r="H142" s="4">
        <v>3990</v>
      </c>
      <c r="I142" s="27">
        <f>Table2[[#This Row],[Քանակ]]*Table2[[#This Row],[ Միավորի գին]]</f>
        <v>3990000</v>
      </c>
      <c r="J142" s="1" t="s">
        <v>330</v>
      </c>
      <c r="K142" s="56"/>
    </row>
    <row r="143" spans="2:11" ht="44.25" customHeight="1" thickBot="1" x14ac:dyDescent="0.3">
      <c r="B143" s="85">
        <f>IF(J143&lt;&gt;"",VALUE(LEFT(B142,FIND("/",B142&amp;"/")-1))+1,LEFT(B142,FIND("/",B142&amp;"/")-1)&amp;"/"&amp;IF(ISNUMBER(SEARCH("/",B142)),VALUE(RIGHT(B142,LEN(B142)-FIND("/",B142)))+1,1))</f>
        <v>20260106</v>
      </c>
      <c r="C143" s="114" t="s">
        <v>731</v>
      </c>
      <c r="D143" s="24" t="s">
        <v>150</v>
      </c>
      <c r="E143" s="22" t="s">
        <v>178</v>
      </c>
      <c r="F143" s="1" t="s">
        <v>10</v>
      </c>
      <c r="G143" s="101">
        <v>1000</v>
      </c>
      <c r="H143" s="4">
        <v>1820</v>
      </c>
      <c r="I143" s="27">
        <f>Table2[[#This Row],[Քանակ]]*Table2[[#This Row],[ Միավորի գին]]</f>
        <v>1820000</v>
      </c>
      <c r="J143" s="1" t="s">
        <v>330</v>
      </c>
      <c r="K143" s="56"/>
    </row>
    <row r="144" spans="2:11" ht="44.25" customHeight="1" thickBot="1" x14ac:dyDescent="0.3">
      <c r="B144" s="85">
        <f>IF(J144&lt;&gt;"",VALUE(LEFT(B143,FIND("/",B143&amp;"/")-1))+1,LEFT(B143,FIND("/",B143&amp;"/")-1)&amp;"/"&amp;IF(ISNUMBER(SEARCH("/",B143)),VALUE(RIGHT(B143,LEN(B143)-FIND("/",B143)))+1,1))</f>
        <v>20260107</v>
      </c>
      <c r="C144" s="24" t="s">
        <v>37</v>
      </c>
      <c r="D144" s="24" t="s">
        <v>152</v>
      </c>
      <c r="E144" s="22" t="s">
        <v>368</v>
      </c>
      <c r="F144" s="1" t="s">
        <v>69</v>
      </c>
      <c r="G144" s="101">
        <v>2</v>
      </c>
      <c r="H144" s="4">
        <v>600000</v>
      </c>
      <c r="I144" s="27">
        <f>Table2[[#This Row],[Քանակ]]*Table2[[#This Row],[ Միավորի գին]]</f>
        <v>1200000</v>
      </c>
      <c r="J144" s="1" t="s">
        <v>330</v>
      </c>
      <c r="K144" s="56"/>
    </row>
    <row r="145" spans="2:11" ht="44.25" customHeight="1" thickBot="1" x14ac:dyDescent="0.3">
      <c r="B145" s="85">
        <f>IF(J145&lt;&gt;"",VALUE(LEFT(B144,FIND("/",B144&amp;"/")-1))+1,LEFT(B144,FIND("/",B144&amp;"/")-1)&amp;"/"&amp;IF(ISNUMBER(SEARCH("/",B144)),VALUE(RIGHT(B144,LEN(B144)-FIND("/",B144)))+1,1))</f>
        <v>20260108</v>
      </c>
      <c r="C145" s="24" t="s">
        <v>12</v>
      </c>
      <c r="D145" s="24" t="s">
        <v>150</v>
      </c>
      <c r="E145" s="22" t="s">
        <v>354</v>
      </c>
      <c r="F145" s="1" t="s">
        <v>10</v>
      </c>
      <c r="G145" s="101">
        <v>1</v>
      </c>
      <c r="H145" s="4">
        <v>50000</v>
      </c>
      <c r="I145" s="27">
        <f>Table2[[#This Row],[Քանակ]]*Table2[[#This Row],[ Միավորի գին]]</f>
        <v>50000</v>
      </c>
      <c r="J145" s="1" t="s">
        <v>330</v>
      </c>
      <c r="K145" s="56"/>
    </row>
    <row r="146" spans="2:11" ht="44.25" customHeight="1" thickBot="1" x14ac:dyDescent="0.3">
      <c r="B146" s="85">
        <f>IF(J146&lt;&gt;"",VALUE(LEFT(B145,FIND("/",B145&amp;"/")-1))+1,LEFT(B145,FIND("/",B145&amp;"/")-1)&amp;"/"&amp;IF(ISNUMBER(SEARCH("/",B145)),VALUE(RIGHT(B145,LEN(B145)-FIND("/",B145)))+1,1))</f>
        <v>20260109</v>
      </c>
      <c r="C146" s="24" t="s">
        <v>12</v>
      </c>
      <c r="D146" s="24" t="s">
        <v>150</v>
      </c>
      <c r="E146" s="22" t="s">
        <v>355</v>
      </c>
      <c r="F146" s="1" t="s">
        <v>10</v>
      </c>
      <c r="G146" s="101">
        <v>9</v>
      </c>
      <c r="H146" s="4">
        <v>20000</v>
      </c>
      <c r="I146" s="27">
        <f>Table2[[#This Row],[Քանակ]]*Table2[[#This Row],[ Միավորի գին]]</f>
        <v>180000</v>
      </c>
      <c r="J146" s="1" t="s">
        <v>330</v>
      </c>
      <c r="K146" s="56"/>
    </row>
    <row r="147" spans="2:11" ht="44.25" customHeight="1" thickBot="1" x14ac:dyDescent="0.3">
      <c r="B147" s="85">
        <f>IF(J147&lt;&gt;"",VALUE(LEFT(B146,FIND("/",B146&amp;"/")-1))+1,LEFT(B146,FIND("/",B146&amp;"/")-1)&amp;"/"&amp;IF(ISNUMBER(SEARCH("/",B146)),VALUE(RIGHT(B146,LEN(B146)-FIND("/",B146)))+1,1))</f>
        <v>20260110</v>
      </c>
      <c r="C147" s="114" t="s">
        <v>702</v>
      </c>
      <c r="D147" s="24" t="s">
        <v>150</v>
      </c>
      <c r="E147" s="22" t="s">
        <v>278</v>
      </c>
      <c r="F147" s="1" t="s">
        <v>10</v>
      </c>
      <c r="G147" s="101"/>
      <c r="H147" s="4"/>
      <c r="I147" s="27">
        <f>I148+I149</f>
        <v>4554000</v>
      </c>
      <c r="J147" s="1" t="s">
        <v>330</v>
      </c>
      <c r="K147" s="56"/>
    </row>
    <row r="148" spans="2:11" s="38" customFormat="1" ht="44.25" customHeight="1" outlineLevel="1" thickBot="1" x14ac:dyDescent="0.3">
      <c r="B148" s="85" t="str">
        <f>IF(J148&lt;&gt;"",VALUE(LEFT(B147,FIND("/",B147&amp;"/")-1))+1,LEFT(B147,FIND("/",B147&amp;"/")-1)&amp;"/"&amp;IF(ISNUMBER(SEARCH("/",B147)),VALUE(RIGHT(B147,LEN(B147)-FIND("/",B147)))+1,1))</f>
        <v>20260110/1</v>
      </c>
      <c r="C148" s="133" t="s">
        <v>702</v>
      </c>
      <c r="D148" s="39" t="s">
        <v>150</v>
      </c>
      <c r="E148" s="37" t="s">
        <v>180</v>
      </c>
      <c r="F148" s="34" t="s">
        <v>10</v>
      </c>
      <c r="G148" s="100">
        <v>18000</v>
      </c>
      <c r="H148" s="41">
        <v>18</v>
      </c>
      <c r="I148" s="35">
        <f>Table2[[#This Row],[Քանակ]]*Table2[[#This Row],[ Միավորի գին]]</f>
        <v>324000</v>
      </c>
      <c r="J148" s="34"/>
      <c r="K148" s="56"/>
    </row>
    <row r="149" spans="2:11" s="38" customFormat="1" ht="44.25" customHeight="1" outlineLevel="1" thickBot="1" x14ac:dyDescent="0.3">
      <c r="B149" s="85" t="str">
        <f>IF(J149&lt;&gt;"",VALUE(LEFT(B148,FIND("/",B148&amp;"/")-1))+1,LEFT(B148,FIND("/",B148&amp;"/")-1)&amp;"/"&amp;IF(ISNUMBER(SEARCH("/",B148)),VALUE(RIGHT(B148,LEN(B148)-FIND("/",B148)))+1,1))</f>
        <v>20260110/2</v>
      </c>
      <c r="C149" s="133" t="s">
        <v>702</v>
      </c>
      <c r="D149" s="39" t="s">
        <v>150</v>
      </c>
      <c r="E149" s="37" t="s">
        <v>356</v>
      </c>
      <c r="F149" s="34" t="s">
        <v>10</v>
      </c>
      <c r="G149" s="100">
        <v>18000</v>
      </c>
      <c r="H149" s="41">
        <v>235</v>
      </c>
      <c r="I149" s="35">
        <f>Table2[[#This Row],[Քանակ]]*Table2[[#This Row],[ Միավորի գին]]</f>
        <v>4230000</v>
      </c>
      <c r="J149" s="34"/>
      <c r="K149" s="56"/>
    </row>
    <row r="150" spans="2:11" ht="44.25" customHeight="1" thickBot="1" x14ac:dyDescent="0.3">
      <c r="B150" s="85">
        <f>IF(J150&lt;&gt;"",VALUE(LEFT(B149,FIND("/",B149&amp;"/")-1))+1,LEFT(B149,FIND("/",B149&amp;"/")-1)&amp;"/"&amp;IF(ISNUMBER(SEARCH("/",B149)),VALUE(RIGHT(B149,LEN(B149)-FIND("/",B149)))+1,1))</f>
        <v>20260111</v>
      </c>
      <c r="C150" s="24" t="s">
        <v>12</v>
      </c>
      <c r="D150" s="24" t="s">
        <v>150</v>
      </c>
      <c r="E150" s="22" t="s">
        <v>346</v>
      </c>
      <c r="F150" s="1" t="s">
        <v>10</v>
      </c>
      <c r="G150" s="101">
        <v>1000</v>
      </c>
      <c r="H150" s="4">
        <v>610</v>
      </c>
      <c r="I150" s="27">
        <f>Table2[[#This Row],[Քանակ]]*Table2[[#This Row],[ Միավորի գին]]</f>
        <v>610000</v>
      </c>
      <c r="J150" s="1" t="s">
        <v>330</v>
      </c>
      <c r="K150" s="56"/>
    </row>
    <row r="151" spans="2:11" ht="44.25" customHeight="1" thickBot="1" x14ac:dyDescent="0.3">
      <c r="B151" s="85">
        <f>IF(J151&lt;&gt;"",VALUE(LEFT(B150,FIND("/",B150&amp;"/")-1))+1,LEFT(B150,FIND("/",B150&amp;"/")-1)&amp;"/"&amp;IF(ISNUMBER(SEARCH("/",B150)),VALUE(RIGHT(B150,LEN(B150)-FIND("/",B150)))+1,1))</f>
        <v>20260112</v>
      </c>
      <c r="C151" s="24" t="s">
        <v>12</v>
      </c>
      <c r="D151" s="24" t="s">
        <v>150</v>
      </c>
      <c r="E151" s="22" t="s">
        <v>357</v>
      </c>
      <c r="F151" s="1" t="s">
        <v>10</v>
      </c>
      <c r="G151" s="101">
        <v>1000</v>
      </c>
      <c r="H151" s="4">
        <v>348</v>
      </c>
      <c r="I151" s="27">
        <f>Table2[[#This Row],[Քանակ]]*Table2[[#This Row],[ Միավորի գին]]</f>
        <v>348000</v>
      </c>
      <c r="J151" s="1" t="s">
        <v>330</v>
      </c>
      <c r="K151" s="56"/>
    </row>
    <row r="152" spans="2:11" ht="44.25" customHeight="1" thickBot="1" x14ac:dyDescent="0.3">
      <c r="B152" s="85">
        <f>IF(J152&lt;&gt;"",VALUE(LEFT(B151,FIND("/",B151&amp;"/")-1))+1,LEFT(B151,FIND("/",B151&amp;"/")-1)&amp;"/"&amp;IF(ISNUMBER(SEARCH("/",B151)),VALUE(RIGHT(B151,LEN(B151)-FIND("/",B151)))+1,1))</f>
        <v>20260113</v>
      </c>
      <c r="C152" s="24" t="s">
        <v>55</v>
      </c>
      <c r="D152" s="24" t="s">
        <v>150</v>
      </c>
      <c r="E152" s="22" t="s">
        <v>448</v>
      </c>
      <c r="F152" s="1" t="s">
        <v>10</v>
      </c>
      <c r="G152" s="101"/>
      <c r="H152" s="4"/>
      <c r="I152" s="27">
        <f>I153+I154+I155</f>
        <v>3049848</v>
      </c>
      <c r="J152" s="1" t="s">
        <v>330</v>
      </c>
      <c r="K152" s="56"/>
    </row>
    <row r="153" spans="2:11" s="38" customFormat="1" ht="44.25" customHeight="1" outlineLevel="1" thickBot="1" x14ac:dyDescent="0.3">
      <c r="B153" s="85" t="str">
        <f>IF(J153&lt;&gt;"",VALUE(LEFT(B152,FIND("/",B152&amp;"/")-1))+1,LEFT(B152,FIND("/",B152&amp;"/")-1)&amp;"/"&amp;IF(ISNUMBER(SEARCH("/",B152)),VALUE(RIGHT(B152,LEN(B152)-FIND("/",B152)))+1,1))</f>
        <v>20260113/1</v>
      </c>
      <c r="C153" s="39" t="s">
        <v>55</v>
      </c>
      <c r="D153" s="39" t="s">
        <v>150</v>
      </c>
      <c r="E153" s="37" t="s">
        <v>185</v>
      </c>
      <c r="F153" s="34" t="s">
        <v>10</v>
      </c>
      <c r="G153" s="100">
        <v>27000</v>
      </c>
      <c r="H153" s="41">
        <v>100</v>
      </c>
      <c r="I153" s="35">
        <f>Table2[[#This Row],[Քանակ]]*Table2[[#This Row],[ Միավորի գին]]</f>
        <v>2700000</v>
      </c>
      <c r="J153" s="62"/>
      <c r="K153" s="56"/>
    </row>
    <row r="154" spans="2:11" s="38" customFormat="1" ht="44.25" customHeight="1" outlineLevel="1" thickBot="1" x14ac:dyDescent="0.3">
      <c r="B154" s="85" t="str">
        <f>IF(J154&lt;&gt;"",VALUE(LEFT(B153,FIND("/",B153&amp;"/")-1))+1,LEFT(B153,FIND("/",B153&amp;"/")-1)&amp;"/"&amp;IF(ISNUMBER(SEARCH("/",B153)),VALUE(RIGHT(B153,LEN(B153)-FIND("/",B153)))+1,1))</f>
        <v>20260113/2</v>
      </c>
      <c r="C154" s="39" t="s">
        <v>55</v>
      </c>
      <c r="D154" s="39" t="s">
        <v>150</v>
      </c>
      <c r="E154" s="37" t="s">
        <v>186</v>
      </c>
      <c r="F154" s="34" t="s">
        <v>54</v>
      </c>
      <c r="G154" s="100">
        <v>72</v>
      </c>
      <c r="H154" s="41">
        <v>1359</v>
      </c>
      <c r="I154" s="35">
        <f>Table2[[#This Row],[Քանակ]]*Table2[[#This Row],[ Միավորի գին]]</f>
        <v>97848</v>
      </c>
      <c r="J154" s="34"/>
      <c r="K154" s="56"/>
    </row>
    <row r="155" spans="2:11" s="38" customFormat="1" ht="44.25" customHeight="1" outlineLevel="1" thickBot="1" x14ac:dyDescent="0.3">
      <c r="B155" s="85" t="str">
        <f>IF(J155&lt;&gt;"",VALUE(LEFT(B154,FIND("/",B154&amp;"/")-1))+1,LEFT(B154,FIND("/",B154&amp;"/")-1)&amp;"/"&amp;IF(ISNUMBER(SEARCH("/",B154)),VALUE(RIGHT(B154,LEN(B154)-FIND("/",B154)))+1,1))</f>
        <v>20260113/3</v>
      </c>
      <c r="C155" s="39" t="s">
        <v>55</v>
      </c>
      <c r="D155" s="39" t="s">
        <v>150</v>
      </c>
      <c r="E155" s="37" t="s">
        <v>184</v>
      </c>
      <c r="F155" s="34" t="s">
        <v>20</v>
      </c>
      <c r="G155" s="100">
        <v>144</v>
      </c>
      <c r="H155" s="41">
        <v>1750</v>
      </c>
      <c r="I155" s="35">
        <f>Table2[[#This Row],[Քանակ]]*Table2[[#This Row],[ Միավորի գին]]</f>
        <v>252000</v>
      </c>
      <c r="J155" s="34"/>
      <c r="K155" s="56"/>
    </row>
    <row r="156" spans="2:11" ht="44.25" customHeight="1" thickBot="1" x14ac:dyDescent="0.3">
      <c r="B156" s="85">
        <f>IF(J156&lt;&gt;"",VALUE(LEFT(B155,FIND("/",B155&amp;"/")-1))+1,LEFT(B155,FIND("/",B155&amp;"/")-1)&amp;"/"&amp;IF(ISNUMBER(SEARCH("/",B155)),VALUE(RIGHT(B155,LEN(B155)-FIND("/",B155)))+1,1))</f>
        <v>20260114</v>
      </c>
      <c r="C156" s="114" t="s">
        <v>774</v>
      </c>
      <c r="D156" s="24" t="s">
        <v>150</v>
      </c>
      <c r="E156" s="22" t="s">
        <v>710</v>
      </c>
      <c r="F156" s="1"/>
      <c r="G156" s="101"/>
      <c r="H156" s="4"/>
      <c r="I156" s="4">
        <f>SUM(I157:I159)</f>
        <v>472000</v>
      </c>
      <c r="J156" s="1" t="s">
        <v>330</v>
      </c>
      <c r="K156" s="56"/>
    </row>
    <row r="157" spans="2:11" s="38" customFormat="1" ht="44.25" customHeight="1" outlineLevel="1" thickBot="1" x14ac:dyDescent="0.3">
      <c r="B157" s="85" t="str">
        <f>IF(J157&lt;&gt;"",VALUE(LEFT(B156,FIND("/",B156&amp;"/")-1))+1,LEFT(B156,FIND("/",B156&amp;"/")-1)&amp;"/"&amp;IF(ISNUMBER(SEARCH("/",B156)),VALUE(RIGHT(B156,LEN(B156)-FIND("/",B156)))+1,1))</f>
        <v>20260114/1</v>
      </c>
      <c r="C157" s="133" t="s">
        <v>774</v>
      </c>
      <c r="D157" s="39" t="s">
        <v>150</v>
      </c>
      <c r="E157" s="37" t="s">
        <v>710</v>
      </c>
      <c r="F157" s="34" t="s">
        <v>10</v>
      </c>
      <c r="G157" s="100">
        <v>40</v>
      </c>
      <c r="H157" s="41">
        <v>4720</v>
      </c>
      <c r="I157" s="35">
        <f>G157*H157</f>
        <v>188800</v>
      </c>
      <c r="J157" s="34"/>
      <c r="K157" s="56"/>
    </row>
    <row r="158" spans="2:11" s="38" customFormat="1" ht="44.25" customHeight="1" outlineLevel="1" thickBot="1" x14ac:dyDescent="0.3">
      <c r="B158" s="85" t="str">
        <f>IF(J158&lt;&gt;"",VALUE(LEFT(B157,FIND("/",B157&amp;"/")-1))+1,LEFT(B157,FIND("/",B157&amp;"/")-1)&amp;"/"&amp;IF(ISNUMBER(SEARCH("/",B157)),VALUE(RIGHT(B157,LEN(B157)-FIND("/",B157)))+1,1))</f>
        <v>20260114/2</v>
      </c>
      <c r="C158" s="133" t="s">
        <v>774</v>
      </c>
      <c r="D158" s="39" t="s">
        <v>150</v>
      </c>
      <c r="E158" s="37" t="s">
        <v>710</v>
      </c>
      <c r="F158" s="34" t="s">
        <v>10</v>
      </c>
      <c r="G158" s="100">
        <v>30</v>
      </c>
      <c r="H158" s="41">
        <v>4720</v>
      </c>
      <c r="I158" s="35">
        <f t="shared" ref="I158" si="0">G158*H158</f>
        <v>141600</v>
      </c>
      <c r="J158" s="34"/>
      <c r="K158" s="56"/>
    </row>
    <row r="159" spans="2:11" s="38" customFormat="1" ht="44.25" customHeight="1" outlineLevel="1" thickBot="1" x14ac:dyDescent="0.3">
      <c r="B159" s="85" t="str">
        <f>IF(J159&lt;&gt;"",VALUE(LEFT(B158,FIND("/",B158&amp;"/")-1))+1,LEFT(B158,FIND("/",B158&amp;"/")-1)&amp;"/"&amp;IF(ISNUMBER(SEARCH("/",B158)),VALUE(RIGHT(B158,LEN(B158)-FIND("/",B158)))+1,1))</f>
        <v>20260114/3</v>
      </c>
      <c r="C159" s="133" t="s">
        <v>774</v>
      </c>
      <c r="D159" s="39" t="s">
        <v>150</v>
      </c>
      <c r="E159" s="37" t="s">
        <v>710</v>
      </c>
      <c r="F159" s="34" t="s">
        <v>10</v>
      </c>
      <c r="G159" s="100">
        <v>30</v>
      </c>
      <c r="H159" s="41">
        <v>4720</v>
      </c>
      <c r="I159" s="35">
        <f>G159*H159</f>
        <v>141600</v>
      </c>
      <c r="J159" s="34"/>
      <c r="K159" s="56"/>
    </row>
    <row r="160" spans="2:11" ht="44.25" customHeight="1" thickBot="1" x14ac:dyDescent="0.3">
      <c r="B160" s="85">
        <f>IF(J160&lt;&gt;"",VALUE(LEFT(B156,FIND("/",B156&amp;"/")-1))+1,LEFT(B156,FIND("/",B156&amp;"/")-1)&amp;"/"&amp;IF(ISNUMBER(SEARCH("/",B156)),VALUE(RIGHT(B156,LEN(B156)-FIND("/",B156)))+1,1))</f>
        <v>20260115</v>
      </c>
      <c r="C160" s="24" t="s">
        <v>12</v>
      </c>
      <c r="D160" s="24" t="s">
        <v>150</v>
      </c>
      <c r="E160" s="28" t="s">
        <v>187</v>
      </c>
      <c r="F160" s="1" t="s">
        <v>10</v>
      </c>
      <c r="G160" s="101"/>
      <c r="H160" s="4"/>
      <c r="I160" s="27">
        <f>I161+I162+I163+I164</f>
        <v>180000</v>
      </c>
      <c r="J160" s="1" t="s">
        <v>330</v>
      </c>
      <c r="K160" s="56"/>
    </row>
    <row r="161" spans="2:11" s="38" customFormat="1" ht="44.25" customHeight="1" outlineLevel="1" thickBot="1" x14ac:dyDescent="0.3">
      <c r="B161" s="85" t="str">
        <f>IF(J161&lt;&gt;"",VALUE(LEFT(B160,FIND("/",B160&amp;"/")-1))+1,LEFT(B160,FIND("/",B160&amp;"/")-1)&amp;"/"&amp;IF(ISNUMBER(SEARCH("/",B160)),VALUE(RIGHT(B160,LEN(B160)-FIND("/",B160)))+1,1))</f>
        <v>20260115/1</v>
      </c>
      <c r="C161" s="39" t="s">
        <v>12</v>
      </c>
      <c r="D161" s="39" t="s">
        <v>150</v>
      </c>
      <c r="E161" s="42" t="s">
        <v>187</v>
      </c>
      <c r="F161" s="34" t="s">
        <v>10</v>
      </c>
      <c r="G161" s="100">
        <v>2000</v>
      </c>
      <c r="H161" s="41">
        <v>40</v>
      </c>
      <c r="I161" s="35">
        <f>Table2[[#This Row],[Քանակ]]*Table2[[#This Row],[ Միավորի գին]]</f>
        <v>80000</v>
      </c>
      <c r="J161" s="34"/>
      <c r="K161" s="56"/>
    </row>
    <row r="162" spans="2:11" s="38" customFormat="1" ht="44.25" customHeight="1" outlineLevel="1" thickBot="1" x14ac:dyDescent="0.3">
      <c r="B162" s="85" t="str">
        <f>IF(J162&lt;&gt;"",VALUE(LEFT(B161,FIND("/",B161&amp;"/")-1))+1,LEFT(B161,FIND("/",B161&amp;"/")-1)&amp;"/"&amp;IF(ISNUMBER(SEARCH("/",B161)),VALUE(RIGHT(B161,LEN(B161)-FIND("/",B161)))+1,1))</f>
        <v>20260115/2</v>
      </c>
      <c r="C162" s="39" t="s">
        <v>12</v>
      </c>
      <c r="D162" s="39" t="s">
        <v>150</v>
      </c>
      <c r="E162" s="42" t="s">
        <v>187</v>
      </c>
      <c r="F162" s="34" t="s">
        <v>10</v>
      </c>
      <c r="G162" s="100">
        <v>750</v>
      </c>
      <c r="H162" s="41">
        <v>40</v>
      </c>
      <c r="I162" s="35">
        <f>Table2[[#This Row],[Քանակ]]*Table2[[#This Row],[ Միավորի գին]]</f>
        <v>30000</v>
      </c>
      <c r="J162" s="34"/>
      <c r="K162" s="56"/>
    </row>
    <row r="163" spans="2:11" s="38" customFormat="1" ht="44.25" customHeight="1" outlineLevel="1" thickBot="1" x14ac:dyDescent="0.3">
      <c r="B163" s="85" t="str">
        <f>IF(J163&lt;&gt;"",VALUE(LEFT(B162,FIND("/",B162&amp;"/")-1))+1,LEFT(B162,FIND("/",B162&amp;"/")-1)&amp;"/"&amp;IF(ISNUMBER(SEARCH("/",B162)),VALUE(RIGHT(B162,LEN(B162)-FIND("/",B162)))+1,1))</f>
        <v>20260115/3</v>
      </c>
      <c r="C163" s="39" t="s">
        <v>12</v>
      </c>
      <c r="D163" s="39" t="s">
        <v>150</v>
      </c>
      <c r="E163" s="42" t="s">
        <v>187</v>
      </c>
      <c r="F163" s="34" t="s">
        <v>10</v>
      </c>
      <c r="G163" s="100">
        <v>750</v>
      </c>
      <c r="H163" s="41">
        <v>40</v>
      </c>
      <c r="I163" s="35">
        <f>Table2[[#This Row],[Քանակ]]*Table2[[#This Row],[ Միավորի գին]]</f>
        <v>30000</v>
      </c>
      <c r="J163" s="34"/>
      <c r="K163" s="56"/>
    </row>
    <row r="164" spans="2:11" s="38" customFormat="1" ht="44.25" customHeight="1" outlineLevel="1" thickBot="1" x14ac:dyDescent="0.3">
      <c r="B164" s="85" t="str">
        <f>IF(J164&lt;&gt;"",VALUE(LEFT(B163,FIND("/",B163&amp;"/")-1))+1,LEFT(B163,FIND("/",B163&amp;"/")-1)&amp;"/"&amp;IF(ISNUMBER(SEARCH("/",B163)),VALUE(RIGHT(B163,LEN(B163)-FIND("/",B163)))+1,1))</f>
        <v>20260115/4</v>
      </c>
      <c r="C164" s="39" t="s">
        <v>12</v>
      </c>
      <c r="D164" s="39" t="s">
        <v>150</v>
      </c>
      <c r="E164" s="42" t="s">
        <v>187</v>
      </c>
      <c r="F164" s="34" t="s">
        <v>10</v>
      </c>
      <c r="G164" s="100">
        <v>1000</v>
      </c>
      <c r="H164" s="41">
        <v>40</v>
      </c>
      <c r="I164" s="35">
        <f>Table2[[#This Row],[Քանակ]]*Table2[[#This Row],[ Միավորի գին]]</f>
        <v>40000</v>
      </c>
      <c r="J164" s="34"/>
      <c r="K164" s="56"/>
    </row>
    <row r="165" spans="2:11" ht="44.25" customHeight="1" thickBot="1" x14ac:dyDescent="0.3">
      <c r="B165" s="85">
        <f>IF(J165&lt;&gt;"",VALUE(LEFT(B164,FIND("/",B164&amp;"/")-1))+1,LEFT(B164,FIND("/",B164&amp;"/")-1)&amp;"/"&amp;IF(ISNUMBER(SEARCH("/",B164)),VALUE(RIGHT(B164,LEN(B164)-FIND("/",B164)))+1,1))</f>
        <v>20260116</v>
      </c>
      <c r="C165" s="24" t="s">
        <v>12</v>
      </c>
      <c r="D165" s="24" t="s">
        <v>150</v>
      </c>
      <c r="E165" s="22" t="s">
        <v>445</v>
      </c>
      <c r="F165" s="1" t="s">
        <v>10</v>
      </c>
      <c r="G165" s="101">
        <v>1</v>
      </c>
      <c r="H165" s="4">
        <v>6600</v>
      </c>
      <c r="I165" s="27">
        <f>Table2[[#This Row],[Քանակ]]*Table2[[#This Row],[ Միավորի գին]]</f>
        <v>6600</v>
      </c>
      <c r="J165" s="1" t="s">
        <v>330</v>
      </c>
      <c r="K165" s="56"/>
    </row>
    <row r="166" spans="2:11" ht="44.25" customHeight="1" thickBot="1" x14ac:dyDescent="0.3">
      <c r="B166" s="85">
        <f>IF(J166&lt;&gt;"",VALUE(LEFT(B165,FIND("/",B165&amp;"/")-1))+1,LEFT(B165,FIND("/",B165&amp;"/")-1)&amp;"/"&amp;IF(ISNUMBER(SEARCH("/",B165)),VALUE(RIGHT(B165,LEN(B165)-FIND("/",B165)))+1,1))</f>
        <v>20260117</v>
      </c>
      <c r="C166" s="24" t="s">
        <v>55</v>
      </c>
      <c r="D166" s="24" t="s">
        <v>152</v>
      </c>
      <c r="E166" s="22" t="s">
        <v>446</v>
      </c>
      <c r="F166" s="1" t="s">
        <v>69</v>
      </c>
      <c r="G166" s="101">
        <v>250</v>
      </c>
      <c r="H166" s="4">
        <v>6000</v>
      </c>
      <c r="I166" s="27">
        <f>Table2[[#This Row],[Քանակ]]*Table2[[#This Row],[ Միավորի գին]]</f>
        <v>1500000</v>
      </c>
      <c r="J166" s="1" t="s">
        <v>330</v>
      </c>
      <c r="K166" s="56"/>
    </row>
    <row r="167" spans="2:11" ht="44.25" customHeight="1" thickBot="1" x14ac:dyDescent="0.3">
      <c r="B167" s="85">
        <f>IF(J167&lt;&gt;"",VALUE(LEFT(B166,FIND("/",B166&amp;"/")-1))+1,LEFT(B166,FIND("/",B166&amp;"/")-1)&amp;"/"&amp;IF(ISNUMBER(SEARCH("/",B166)),VALUE(RIGHT(B166,LEN(B166)-FIND("/",B166)))+1,1))</f>
        <v>20260118</v>
      </c>
      <c r="C167" s="24" t="s">
        <v>55</v>
      </c>
      <c r="D167" s="24" t="s">
        <v>152</v>
      </c>
      <c r="E167" s="22" t="s">
        <v>446</v>
      </c>
      <c r="F167" s="1" t="s">
        <v>69</v>
      </c>
      <c r="G167" s="101">
        <v>150</v>
      </c>
      <c r="H167" s="4">
        <v>6000</v>
      </c>
      <c r="I167" s="27">
        <f>Table2[[#This Row],[Քանակ]]*Table2[[#This Row],[ Միավորի գին]]</f>
        <v>900000</v>
      </c>
      <c r="J167" s="1" t="s">
        <v>330</v>
      </c>
      <c r="K167" s="56"/>
    </row>
    <row r="168" spans="2:11" ht="44.25" customHeight="1" thickBot="1" x14ac:dyDescent="0.3">
      <c r="B168" s="85">
        <f>IF(J168&lt;&gt;"",VALUE(LEFT(B167,FIND("/",B167&amp;"/")-1))+1,LEFT(B167,FIND("/",B167&amp;"/")-1)&amp;"/"&amp;IF(ISNUMBER(SEARCH("/",B167)),VALUE(RIGHT(B167,LEN(B167)-FIND("/",B167)))+1,1))</f>
        <v>20260119</v>
      </c>
      <c r="C168" s="24" t="s">
        <v>12</v>
      </c>
      <c r="D168" s="24" t="s">
        <v>150</v>
      </c>
      <c r="E168" s="28" t="s">
        <v>188</v>
      </c>
      <c r="F168" s="1" t="s">
        <v>10</v>
      </c>
      <c r="G168" s="101">
        <v>5000</v>
      </c>
      <c r="H168" s="4">
        <v>180</v>
      </c>
      <c r="I168" s="27">
        <f>Table2[[#This Row],[Քանակ]]*Table2[[#This Row],[ Միավորի գին]]</f>
        <v>900000</v>
      </c>
      <c r="J168" s="1" t="s">
        <v>330</v>
      </c>
      <c r="K168" s="56"/>
    </row>
    <row r="169" spans="2:11" ht="44.25" customHeight="1" thickBot="1" x14ac:dyDescent="0.3">
      <c r="B169" s="85">
        <f>IF(J169&lt;&gt;"",VALUE(LEFT(B168,FIND("/",B168&amp;"/")-1))+1,LEFT(B168,FIND("/",B168&amp;"/")-1)&amp;"/"&amp;IF(ISNUMBER(SEARCH("/",B168)),VALUE(RIGHT(B168,LEN(B168)-FIND("/",B168)))+1,1))</f>
        <v>20260120</v>
      </c>
      <c r="C169" s="24" t="s">
        <v>45</v>
      </c>
      <c r="D169" s="24" t="s">
        <v>152</v>
      </c>
      <c r="E169" s="22" t="s">
        <v>189</v>
      </c>
      <c r="F169" s="1" t="s">
        <v>69</v>
      </c>
      <c r="G169" s="101">
        <v>2</v>
      </c>
      <c r="H169" s="4">
        <v>500000</v>
      </c>
      <c r="I169" s="27">
        <f>Table2[[#This Row],[Քանակ]]*Table2[[#This Row],[ Միավորի գին]]</f>
        <v>1000000</v>
      </c>
      <c r="J169" s="1" t="s">
        <v>330</v>
      </c>
      <c r="K169" s="56"/>
    </row>
    <row r="170" spans="2:11" ht="44.25" customHeight="1" thickBot="1" x14ac:dyDescent="0.3">
      <c r="B170" s="85">
        <f>IF(J170&lt;&gt;"",VALUE(LEFT(B169,FIND("/",B169&amp;"/")-1))+1,LEFT(B169,FIND("/",B169&amp;"/")-1)&amp;"/"&amp;IF(ISNUMBER(SEARCH("/",B169)),VALUE(RIGHT(B169,LEN(B169)-FIND("/",B169)))+1,1))</f>
        <v>20260121</v>
      </c>
      <c r="C170" s="24" t="s">
        <v>45</v>
      </c>
      <c r="D170" s="24" t="s">
        <v>152</v>
      </c>
      <c r="E170" s="28" t="s">
        <v>208</v>
      </c>
      <c r="F170" s="1" t="s">
        <v>69</v>
      </c>
      <c r="G170" s="101">
        <v>2</v>
      </c>
      <c r="H170" s="4">
        <v>800000</v>
      </c>
      <c r="I170" s="27">
        <f>Table2[[#This Row],[Քանակ]]*Table2[[#This Row],[ Միավորի գին]]</f>
        <v>1600000</v>
      </c>
      <c r="J170" s="1" t="s">
        <v>330</v>
      </c>
      <c r="K170" s="56"/>
    </row>
    <row r="171" spans="2:11" ht="44.25" customHeight="1" thickBot="1" x14ac:dyDescent="0.3">
      <c r="B171" s="85">
        <f>IF(J171&lt;&gt;"",VALUE(LEFT(B170,FIND("/",B170&amp;"/")-1))+1,LEFT(B170,FIND("/",B170&amp;"/")-1)&amp;"/"&amp;IF(ISNUMBER(SEARCH("/",B170)),VALUE(RIGHT(B170,LEN(B170)-FIND("/",B170)))+1,1))</f>
        <v>20260122</v>
      </c>
      <c r="C171" s="24" t="s">
        <v>82</v>
      </c>
      <c r="D171" s="24" t="s">
        <v>152</v>
      </c>
      <c r="E171" s="22" t="s">
        <v>181</v>
      </c>
      <c r="F171" s="1" t="s">
        <v>8</v>
      </c>
      <c r="G171" s="101">
        <v>1</v>
      </c>
      <c r="H171" s="4">
        <v>1000000</v>
      </c>
      <c r="I171" s="27">
        <f>Table2[[#This Row],[Քանակ]]*Table2[[#This Row],[ Միավորի գին]]</f>
        <v>1000000</v>
      </c>
      <c r="J171" s="1" t="s">
        <v>330</v>
      </c>
      <c r="K171" s="56"/>
    </row>
    <row r="172" spans="2:11" ht="44.25" customHeight="1" thickBot="1" x14ac:dyDescent="0.3">
      <c r="B172" s="85">
        <f>IF(J172&lt;&gt;"",VALUE(LEFT(B171,FIND("/",B171&amp;"/")-1))+1,LEFT(B171,FIND("/",B171&amp;"/")-1)&amp;"/"&amp;IF(ISNUMBER(SEARCH("/",B171)),VALUE(RIGHT(B171,LEN(B171)-FIND("/",B171)))+1,1))</f>
        <v>20260123</v>
      </c>
      <c r="C172" s="24" t="s">
        <v>45</v>
      </c>
      <c r="D172" s="24" t="s">
        <v>152</v>
      </c>
      <c r="E172" s="28" t="s">
        <v>199</v>
      </c>
      <c r="F172" s="1" t="s">
        <v>69</v>
      </c>
      <c r="G172" s="101">
        <v>8</v>
      </c>
      <c r="H172" s="4">
        <v>1825000</v>
      </c>
      <c r="I172" s="27">
        <f>Table2[[#This Row],[Քանակ]]*Table2[[#This Row],[ Միավորի գին]]</f>
        <v>14600000</v>
      </c>
      <c r="J172" s="1" t="s">
        <v>329</v>
      </c>
      <c r="K172" s="56" t="s">
        <v>335</v>
      </c>
    </row>
    <row r="173" spans="2:11" ht="44.25" customHeight="1" thickBot="1" x14ac:dyDescent="0.3">
      <c r="B173" s="85">
        <f>IF(J173&lt;&gt;"",VALUE(LEFT(B172,FIND("/",B172&amp;"/")-1))+1,LEFT(B172,FIND("/",B172&amp;"/")-1)&amp;"/"&amp;IF(ISNUMBER(SEARCH("/",B172)),VALUE(RIGHT(B172,LEN(B172)-FIND("/",B172)))+1,1))</f>
        <v>20260124</v>
      </c>
      <c r="C173" s="24" t="s">
        <v>45</v>
      </c>
      <c r="D173" s="24" t="s">
        <v>152</v>
      </c>
      <c r="E173" s="28" t="s">
        <v>255</v>
      </c>
      <c r="F173" s="1" t="s">
        <v>8</v>
      </c>
      <c r="G173" s="101">
        <v>1</v>
      </c>
      <c r="H173" s="4">
        <v>2840400</v>
      </c>
      <c r="I173" s="27">
        <f>Table2[[#This Row],[Քանակ]]*Table2[[#This Row],[ Միավորի գին]]</f>
        <v>2840400</v>
      </c>
      <c r="J173" s="1" t="s">
        <v>330</v>
      </c>
      <c r="K173" s="56" t="s">
        <v>335</v>
      </c>
    </row>
    <row r="174" spans="2:11" ht="44.25" customHeight="1" thickBot="1" x14ac:dyDescent="0.3">
      <c r="B174" s="85">
        <f>IF(J174&lt;&gt;"",VALUE(LEFT(B173,FIND("/",B173&amp;"/")-1))+1,LEFT(B173,FIND("/",B173&amp;"/")-1)&amp;"/"&amp;IF(ISNUMBER(SEARCH("/",B173)),VALUE(RIGHT(B173,LEN(B173)-FIND("/",B173)))+1,1))</f>
        <v>20260125</v>
      </c>
      <c r="C174" s="24" t="s">
        <v>45</v>
      </c>
      <c r="D174" s="24" t="s">
        <v>152</v>
      </c>
      <c r="E174" s="28" t="s">
        <v>255</v>
      </c>
      <c r="F174" s="1" t="s">
        <v>68</v>
      </c>
      <c r="G174" s="101">
        <v>12</v>
      </c>
      <c r="H174" s="4">
        <v>330000</v>
      </c>
      <c r="I174" s="27">
        <f t="shared" ref="I174:I187" si="1">G174*H174</f>
        <v>3960000</v>
      </c>
      <c r="J174" s="1" t="s">
        <v>330</v>
      </c>
      <c r="K174" s="56" t="s">
        <v>335</v>
      </c>
    </row>
    <row r="175" spans="2:11" s="18" customFormat="1" ht="44.25" customHeight="1" thickBot="1" x14ac:dyDescent="0.3">
      <c r="B175" s="85">
        <f>IF(J175&lt;&gt;"",VALUE(LEFT(B174,FIND("/",B174&amp;"/")-1))+1,LEFT(B174,FIND("/",B174&amp;"/")-1)&amp;"/"&amp;IF(ISNUMBER(SEARCH("/",B174)),VALUE(RIGHT(B174,LEN(B174)-FIND("/",B174)))+1,1))</f>
        <v>20260126</v>
      </c>
      <c r="C175" s="24" t="s">
        <v>45</v>
      </c>
      <c r="D175" s="24" t="s">
        <v>152</v>
      </c>
      <c r="E175" s="28" t="s">
        <v>358</v>
      </c>
      <c r="F175" s="1" t="s">
        <v>69</v>
      </c>
      <c r="G175" s="101">
        <v>1</v>
      </c>
      <c r="H175" s="4">
        <v>6000000</v>
      </c>
      <c r="I175" s="27">
        <f t="shared" si="1"/>
        <v>6000000</v>
      </c>
      <c r="J175" s="1" t="s">
        <v>330</v>
      </c>
      <c r="K175" s="56" t="s">
        <v>335</v>
      </c>
    </row>
    <row r="176" spans="2:11" s="18" customFormat="1" ht="44.25" customHeight="1" thickBot="1" x14ac:dyDescent="0.3">
      <c r="B176" s="85">
        <f>IF(J176&lt;&gt;"",VALUE(LEFT(B175,FIND("/",B175&amp;"/")-1))+1,LEFT(B175,FIND("/",B175&amp;"/")-1)&amp;"/"&amp;IF(ISNUMBER(SEARCH("/",B175)),VALUE(RIGHT(B175,LEN(B175)-FIND("/",B175)))+1,1))</f>
        <v>20260127</v>
      </c>
      <c r="C176" s="24" t="s">
        <v>45</v>
      </c>
      <c r="D176" s="24" t="s">
        <v>152</v>
      </c>
      <c r="E176" s="28" t="s">
        <v>358</v>
      </c>
      <c r="F176" s="1" t="s">
        <v>69</v>
      </c>
      <c r="G176" s="101">
        <v>1</v>
      </c>
      <c r="H176" s="4">
        <v>6000000</v>
      </c>
      <c r="I176" s="27">
        <f t="shared" si="1"/>
        <v>6000000</v>
      </c>
      <c r="J176" s="1" t="s">
        <v>330</v>
      </c>
      <c r="K176" s="56" t="s">
        <v>335</v>
      </c>
    </row>
    <row r="177" spans="2:11" s="18" customFormat="1" ht="44.25" customHeight="1" thickBot="1" x14ac:dyDescent="0.3">
      <c r="B177" s="85">
        <f>IF(J177&lt;&gt;"",VALUE(LEFT(B176,FIND("/",B176&amp;"/")-1))+1,LEFT(B176,FIND("/",B176&amp;"/")-1)&amp;"/"&amp;IF(ISNUMBER(SEARCH("/",B176)),VALUE(RIGHT(B176,LEN(B176)-FIND("/",B176)))+1,1))</f>
        <v>20260128</v>
      </c>
      <c r="C177" s="24" t="s">
        <v>45</v>
      </c>
      <c r="D177" s="24" t="s">
        <v>152</v>
      </c>
      <c r="E177" s="28" t="s">
        <v>358</v>
      </c>
      <c r="F177" s="1" t="s">
        <v>69</v>
      </c>
      <c r="G177" s="101">
        <v>1</v>
      </c>
      <c r="H177" s="4">
        <v>6000000</v>
      </c>
      <c r="I177" s="27">
        <f t="shared" si="1"/>
        <v>6000000</v>
      </c>
      <c r="J177" s="1" t="s">
        <v>330</v>
      </c>
      <c r="K177" s="56" t="s">
        <v>335</v>
      </c>
    </row>
    <row r="178" spans="2:11" s="18" customFormat="1" ht="44.25" customHeight="1" thickBot="1" x14ac:dyDescent="0.3">
      <c r="B178" s="85">
        <f>IF(J178&lt;&gt;"",VALUE(LEFT(B177,FIND("/",B177&amp;"/")-1))+1,LEFT(B177,FIND("/",B177&amp;"/")-1)&amp;"/"&amp;IF(ISNUMBER(SEARCH("/",B177)),VALUE(RIGHT(B177,LEN(B177)-FIND("/",B177)))+1,1))</f>
        <v>20260129</v>
      </c>
      <c r="C178" s="24" t="s">
        <v>45</v>
      </c>
      <c r="D178" s="24" t="s">
        <v>152</v>
      </c>
      <c r="E178" s="28" t="s">
        <v>358</v>
      </c>
      <c r="F178" s="1" t="s">
        <v>69</v>
      </c>
      <c r="G178" s="101">
        <v>1</v>
      </c>
      <c r="H178" s="4">
        <v>6000000</v>
      </c>
      <c r="I178" s="27">
        <f t="shared" si="1"/>
        <v>6000000</v>
      </c>
      <c r="J178" s="1" t="s">
        <v>330</v>
      </c>
      <c r="K178" s="56" t="s">
        <v>335</v>
      </c>
    </row>
    <row r="179" spans="2:11" s="18" customFormat="1" ht="44.25" customHeight="1" thickBot="1" x14ac:dyDescent="0.3">
      <c r="B179" s="85">
        <f>IF(J179&lt;&gt;"",VALUE(LEFT(B178,FIND("/",B178&amp;"/")-1))+1,LEFT(B178,FIND("/",B178&amp;"/")-1)&amp;"/"&amp;IF(ISNUMBER(SEARCH("/",B178)),VALUE(RIGHT(B178,LEN(B178)-FIND("/",B178)))+1,1))</f>
        <v>20260130</v>
      </c>
      <c r="C179" s="24" t="s">
        <v>45</v>
      </c>
      <c r="D179" s="24" t="s">
        <v>152</v>
      </c>
      <c r="E179" s="28" t="s">
        <v>358</v>
      </c>
      <c r="F179" s="1" t="s">
        <v>69</v>
      </c>
      <c r="G179" s="101">
        <v>1</v>
      </c>
      <c r="H179" s="4">
        <v>6000000</v>
      </c>
      <c r="I179" s="27">
        <f t="shared" si="1"/>
        <v>6000000</v>
      </c>
      <c r="J179" s="1" t="s">
        <v>330</v>
      </c>
      <c r="K179" s="56" t="s">
        <v>335</v>
      </c>
    </row>
    <row r="180" spans="2:11" s="18" customFormat="1" ht="44.25" customHeight="1" thickBot="1" x14ac:dyDescent="0.3">
      <c r="B180" s="85">
        <f>IF(J180&lt;&gt;"",VALUE(LEFT(B179,FIND("/",B179&amp;"/")-1))+1,LEFT(B179,FIND("/",B179&amp;"/")-1)&amp;"/"&amp;IF(ISNUMBER(SEARCH("/",B179)),VALUE(RIGHT(B179,LEN(B179)-FIND("/",B179)))+1,1))</f>
        <v>20260131</v>
      </c>
      <c r="C180" s="24" t="s">
        <v>45</v>
      </c>
      <c r="D180" s="24" t="s">
        <v>152</v>
      </c>
      <c r="E180" s="28" t="s">
        <v>358</v>
      </c>
      <c r="F180" s="1" t="s">
        <v>69</v>
      </c>
      <c r="G180" s="101">
        <v>1</v>
      </c>
      <c r="H180" s="4">
        <v>6000000</v>
      </c>
      <c r="I180" s="27">
        <f>G180*H180</f>
        <v>6000000</v>
      </c>
      <c r="J180" s="1" t="s">
        <v>330</v>
      </c>
      <c r="K180" s="56" t="s">
        <v>335</v>
      </c>
    </row>
    <row r="181" spans="2:11" ht="44.25" customHeight="1" thickBot="1" x14ac:dyDescent="0.3">
      <c r="B181" s="85">
        <f>IF(J181&lt;&gt;"",VALUE(LEFT(B180,FIND("/",B180&amp;"/")-1))+1,LEFT(B180,FIND("/",B180&amp;"/")-1)&amp;"/"&amp;IF(ISNUMBER(SEARCH("/",B180)),VALUE(RIGHT(B180,LEN(B180)-FIND("/",B180)))+1,1))</f>
        <v>20260132</v>
      </c>
      <c r="C181" s="24" t="s">
        <v>45</v>
      </c>
      <c r="D181" s="24" t="s">
        <v>152</v>
      </c>
      <c r="E181" s="28" t="s">
        <v>358</v>
      </c>
      <c r="F181" s="1" t="s">
        <v>69</v>
      </c>
      <c r="G181" s="101">
        <v>3350</v>
      </c>
      <c r="H181" s="4">
        <v>14000</v>
      </c>
      <c r="I181" s="27">
        <f>G181*H181</f>
        <v>46900000</v>
      </c>
      <c r="J181" s="1" t="s">
        <v>330</v>
      </c>
      <c r="K181" s="56" t="s">
        <v>335</v>
      </c>
    </row>
    <row r="182" spans="2:11" ht="44.25" customHeight="1" thickBot="1" x14ac:dyDescent="0.3">
      <c r="B182" s="85">
        <f>IF(J182&lt;&gt;"",VALUE(LEFT(B181,FIND("/",B181&amp;"/")-1))+1,LEFT(B181,FIND("/",B181&amp;"/")-1)&amp;"/"&amp;IF(ISNUMBER(SEARCH("/",B181)),VALUE(RIGHT(B181,LEN(B181)-FIND("/",B181)))+1,1))</f>
        <v>20260133</v>
      </c>
      <c r="C182" s="24" t="s">
        <v>12</v>
      </c>
      <c r="D182" s="24" t="s">
        <v>150</v>
      </c>
      <c r="E182" s="30" t="s">
        <v>447</v>
      </c>
      <c r="F182" s="1" t="s">
        <v>10</v>
      </c>
      <c r="G182" s="101">
        <v>900</v>
      </c>
      <c r="H182" s="4">
        <v>1500</v>
      </c>
      <c r="I182" s="27">
        <f t="shared" si="1"/>
        <v>1350000</v>
      </c>
      <c r="J182" s="1" t="s">
        <v>330</v>
      </c>
      <c r="K182" s="56" t="s">
        <v>335</v>
      </c>
    </row>
    <row r="183" spans="2:11" ht="44.25" customHeight="1" thickBot="1" x14ac:dyDescent="0.3">
      <c r="B183" s="85">
        <f>IF(J183&lt;&gt;"",VALUE(LEFT(B182,FIND("/",B182&amp;"/")-1))+1,LEFT(B182,FIND("/",B182&amp;"/")-1)&amp;"/"&amp;IF(ISNUMBER(SEARCH("/",B182)),VALUE(RIGHT(B182,LEN(B182)-FIND("/",B182)))+1,1))</f>
        <v>20260134</v>
      </c>
      <c r="C183" s="24" t="s">
        <v>12</v>
      </c>
      <c r="D183" s="24" t="s">
        <v>150</v>
      </c>
      <c r="E183" s="28" t="s">
        <v>338</v>
      </c>
      <c r="F183" s="1" t="s">
        <v>8</v>
      </c>
      <c r="G183" s="101">
        <v>1</v>
      </c>
      <c r="H183" s="4">
        <v>3350000</v>
      </c>
      <c r="I183" s="27">
        <f t="shared" si="1"/>
        <v>3350000</v>
      </c>
      <c r="J183" s="1" t="s">
        <v>330</v>
      </c>
      <c r="K183" s="56" t="s">
        <v>335</v>
      </c>
    </row>
    <row r="184" spans="2:11" ht="44.25" customHeight="1" thickBot="1" x14ac:dyDescent="0.3">
      <c r="B184" s="85">
        <f>IF(J184&lt;&gt;"",VALUE(LEFT(B183,FIND("/",B183&amp;"/")-1))+1,LEFT(B183,FIND("/",B183&amp;"/")-1)&amp;"/"&amp;IF(ISNUMBER(SEARCH("/",B183)),VALUE(RIGHT(B183,LEN(B183)-FIND("/",B183)))+1,1))</f>
        <v>20260135</v>
      </c>
      <c r="C184" s="24" t="s">
        <v>12</v>
      </c>
      <c r="D184" s="24" t="s">
        <v>150</v>
      </c>
      <c r="E184" s="30" t="s">
        <v>359</v>
      </c>
      <c r="F184" s="1" t="s">
        <v>10</v>
      </c>
      <c r="G184" s="101">
        <v>1</v>
      </c>
      <c r="H184" s="4">
        <v>1220000</v>
      </c>
      <c r="I184" s="27">
        <f t="shared" si="1"/>
        <v>1220000</v>
      </c>
      <c r="J184" s="1" t="s">
        <v>330</v>
      </c>
      <c r="K184" s="56" t="s">
        <v>335</v>
      </c>
    </row>
    <row r="185" spans="2:11" ht="44.25" customHeight="1" thickBot="1" x14ac:dyDescent="0.3">
      <c r="B185" s="85">
        <f>IF(J185&lt;&gt;"",VALUE(LEFT(B184,FIND("/",B184&amp;"/")-1))+1,LEFT(B184,FIND("/",B184&amp;"/")-1)&amp;"/"&amp;IF(ISNUMBER(SEARCH("/",B184)),VALUE(RIGHT(B184,LEN(B184)-FIND("/",B184)))+1,1))</f>
        <v>20260136</v>
      </c>
      <c r="C185" s="24" t="s">
        <v>12</v>
      </c>
      <c r="D185" s="24" t="s">
        <v>150</v>
      </c>
      <c r="E185" s="30" t="s">
        <v>359</v>
      </c>
      <c r="F185" s="1" t="s">
        <v>10</v>
      </c>
      <c r="G185" s="101">
        <v>1</v>
      </c>
      <c r="H185" s="4">
        <v>1600000</v>
      </c>
      <c r="I185" s="27">
        <f t="shared" si="1"/>
        <v>1600000</v>
      </c>
      <c r="J185" s="1" t="s">
        <v>330</v>
      </c>
      <c r="K185" s="56" t="s">
        <v>335</v>
      </c>
    </row>
    <row r="186" spans="2:11" ht="44.25" customHeight="1" thickBot="1" x14ac:dyDescent="0.3">
      <c r="B186" s="85">
        <f>IF(J186&lt;&gt;"",VALUE(LEFT(B185,FIND("/",B185&amp;"/")-1))+1,LEFT(B185,FIND("/",B185&amp;"/")-1)&amp;"/"&amp;IF(ISNUMBER(SEARCH("/",B185)),VALUE(RIGHT(B185,LEN(B185)-FIND("/",B185)))+1,1))</f>
        <v>20260137</v>
      </c>
      <c r="C186" s="24"/>
      <c r="D186" s="24"/>
      <c r="E186" s="30"/>
      <c r="F186" s="1"/>
      <c r="G186" s="101"/>
      <c r="H186" s="4"/>
      <c r="I186" s="27"/>
      <c r="J186" s="1" t="s">
        <v>330</v>
      </c>
      <c r="K186" s="56"/>
    </row>
    <row r="187" spans="2:11" ht="44.25" customHeight="1" thickBot="1" x14ac:dyDescent="0.3">
      <c r="B187" s="85">
        <f>IF(J187&lt;&gt;"",VALUE(LEFT(B186,FIND("/",B186&amp;"/")-1))+1,LEFT(B186,FIND("/",B186&amp;"/")-1)&amp;"/"&amp;IF(ISNUMBER(SEARCH("/",B186)),VALUE(RIGHT(B186,LEN(B186)-FIND("/",B186)))+1,1))</f>
        <v>20260138</v>
      </c>
      <c r="C187" s="24" t="s">
        <v>12</v>
      </c>
      <c r="D187" s="24" t="s">
        <v>150</v>
      </c>
      <c r="E187" s="30" t="s">
        <v>359</v>
      </c>
      <c r="F187" s="1" t="s">
        <v>10</v>
      </c>
      <c r="G187" s="101">
        <v>850</v>
      </c>
      <c r="H187" s="4">
        <v>2200</v>
      </c>
      <c r="I187" s="27">
        <f t="shared" si="1"/>
        <v>1870000</v>
      </c>
      <c r="J187" s="1" t="s">
        <v>330</v>
      </c>
      <c r="K187" s="56" t="s">
        <v>335</v>
      </c>
    </row>
    <row r="188" spans="2:11" ht="44.25" customHeight="1" thickBot="1" x14ac:dyDescent="0.3">
      <c r="B188" s="85">
        <f>IF(J188&lt;&gt;"",VALUE(LEFT(B187,FIND("/",B187&amp;"/")-1))+1,LEFT(B187,FIND("/",B187&amp;"/")-1)&amp;"/"&amp;IF(ISNUMBER(SEARCH("/",B187)),VALUE(RIGHT(B187,LEN(B187)-FIND("/",B187)))+1,1))</f>
        <v>20260139</v>
      </c>
      <c r="C188" s="24" t="s">
        <v>47</v>
      </c>
      <c r="D188" s="24" t="s">
        <v>152</v>
      </c>
      <c r="E188" s="28" t="s">
        <v>200</v>
      </c>
      <c r="F188" s="31" t="s">
        <v>8</v>
      </c>
      <c r="G188" s="101">
        <v>1</v>
      </c>
      <c r="H188" s="4">
        <v>8640000</v>
      </c>
      <c r="I188" s="27">
        <f>Table2[[#This Row],[Քանակ]]*Table2[[#This Row],[ Միավորի գին]]</f>
        <v>8640000</v>
      </c>
      <c r="J188" s="1" t="s">
        <v>326</v>
      </c>
      <c r="K188" s="56" t="s">
        <v>335</v>
      </c>
    </row>
    <row r="189" spans="2:11" ht="44.25" customHeight="1" thickBot="1" x14ac:dyDescent="0.3">
      <c r="B189" s="85">
        <f>IF(J189&lt;&gt;"",VALUE(LEFT(B188,FIND("/",B188&amp;"/")-1))+1,LEFT(B188,FIND("/",B188&amp;"/")-1)&amp;"/"&amp;IF(ISNUMBER(SEARCH("/",B188)),VALUE(RIGHT(B188,LEN(B188)-FIND("/",B188)))+1,1))</f>
        <v>20260140</v>
      </c>
      <c r="C189" s="24" t="s">
        <v>39</v>
      </c>
      <c r="D189" s="24" t="s">
        <v>152</v>
      </c>
      <c r="E189" s="28" t="s">
        <v>201</v>
      </c>
      <c r="F189" s="1" t="s">
        <v>69</v>
      </c>
      <c r="G189" s="101">
        <v>12</v>
      </c>
      <c r="H189" s="4">
        <v>500000</v>
      </c>
      <c r="I189" s="27">
        <f>Table2[[#This Row],[Քանակ]]*Table2[[#This Row],[ Միավորի գին]]</f>
        <v>6000000</v>
      </c>
      <c r="J189" s="1" t="s">
        <v>330</v>
      </c>
      <c r="K189" s="56" t="s">
        <v>335</v>
      </c>
    </row>
    <row r="190" spans="2:11" ht="44.25" customHeight="1" thickBot="1" x14ac:dyDescent="0.3">
      <c r="B190" s="85">
        <f>IF(J190&lt;&gt;"",VALUE(LEFT(B189,FIND("/",B189&amp;"/")-1))+1,LEFT(B189,FIND("/",B189&amp;"/")-1)&amp;"/"&amp;IF(ISNUMBER(SEARCH("/",B189)),VALUE(RIGHT(B189,LEN(B189)-FIND("/",B189)))+1,1))</f>
        <v>20260141</v>
      </c>
      <c r="C190" s="24" t="s">
        <v>45</v>
      </c>
      <c r="D190" s="24" t="s">
        <v>152</v>
      </c>
      <c r="E190" s="28" t="s">
        <v>202</v>
      </c>
      <c r="F190" s="1" t="s">
        <v>69</v>
      </c>
      <c r="G190" s="101">
        <v>3</v>
      </c>
      <c r="H190" s="4">
        <v>7000000</v>
      </c>
      <c r="I190" s="27">
        <f>Table2[[#This Row],[Քանակ]]*Table2[[#This Row],[ Միավորի գին]]</f>
        <v>21000000</v>
      </c>
      <c r="J190" s="1" t="s">
        <v>329</v>
      </c>
      <c r="K190" s="56" t="s">
        <v>335</v>
      </c>
    </row>
    <row r="191" spans="2:11" ht="44.25" customHeight="1" thickBot="1" x14ac:dyDescent="0.3">
      <c r="B191" s="85">
        <f>IF(J191&lt;&gt;"",VALUE(LEFT(B190,FIND("/",B190&amp;"/")-1))+1,LEFT(B190,FIND("/",B190&amp;"/")-1)&amp;"/"&amp;IF(ISNUMBER(SEARCH("/",B190)),VALUE(RIGHT(B190,LEN(B190)-FIND("/",B190)))+1,1))</f>
        <v>20260142</v>
      </c>
      <c r="C191" s="24" t="s">
        <v>45</v>
      </c>
      <c r="D191" s="24" t="s">
        <v>152</v>
      </c>
      <c r="E191" s="28" t="s">
        <v>203</v>
      </c>
      <c r="F191" s="1" t="s">
        <v>69</v>
      </c>
      <c r="G191" s="101">
        <v>40</v>
      </c>
      <c r="H191" s="4">
        <v>25000</v>
      </c>
      <c r="I191" s="27">
        <f>Table2[[#This Row],[Քանակ]]*Table2[[#This Row],[ Միավորի գին]]</f>
        <v>1000000</v>
      </c>
      <c r="J191" s="1" t="s">
        <v>330</v>
      </c>
      <c r="K191" s="56" t="s">
        <v>335</v>
      </c>
    </row>
    <row r="192" spans="2:11" ht="44.25" customHeight="1" thickBot="1" x14ac:dyDescent="0.3">
      <c r="B192" s="85">
        <f>IF(J192&lt;&gt;"",VALUE(LEFT(B191,FIND("/",B191&amp;"/")-1))+1,LEFT(B191,FIND("/",B191&amp;"/")-1)&amp;"/"&amp;IF(ISNUMBER(SEARCH("/",B191)),VALUE(RIGHT(B191,LEN(B191)-FIND("/",B191)))+1,1))</f>
        <v>20260143</v>
      </c>
      <c r="C192" s="24" t="s">
        <v>27</v>
      </c>
      <c r="D192" s="24" t="s">
        <v>152</v>
      </c>
      <c r="E192" s="28" t="s">
        <v>210</v>
      </c>
      <c r="F192" s="1" t="s">
        <v>8</v>
      </c>
      <c r="G192" s="101"/>
      <c r="H192" s="4"/>
      <c r="I192" s="27">
        <f>I193+I194+I195+I196+I197+I198</f>
        <v>43676820</v>
      </c>
      <c r="J192" s="1" t="s">
        <v>330</v>
      </c>
      <c r="K192" s="56" t="s">
        <v>334</v>
      </c>
    </row>
    <row r="193" spans="2:11" s="38" customFormat="1" ht="44.25" customHeight="1" outlineLevel="1" thickBot="1" x14ac:dyDescent="0.3">
      <c r="B193" s="85" t="str">
        <f>IF(J193&lt;&gt;"",VALUE(LEFT(B192,FIND("/",B192&amp;"/")-1))+1,LEFT(B192,FIND("/",B192&amp;"/")-1)&amp;"/"&amp;IF(ISNUMBER(SEARCH("/",B192)),VALUE(RIGHT(B192,LEN(B192)-FIND("/",B192)))+1,1))</f>
        <v>20260143/1</v>
      </c>
      <c r="C193" s="39" t="s">
        <v>27</v>
      </c>
      <c r="D193" s="39" t="s">
        <v>152</v>
      </c>
      <c r="E193" s="42" t="s">
        <v>210</v>
      </c>
      <c r="F193" s="34" t="s">
        <v>8</v>
      </c>
      <c r="G193" s="100">
        <v>1</v>
      </c>
      <c r="H193" s="41">
        <v>23684400</v>
      </c>
      <c r="I193" s="35">
        <f>Table2[[#This Row],[Քանակ]]*Table2[[#This Row],[ Միավորի գին]]</f>
        <v>23684400</v>
      </c>
      <c r="J193" s="34"/>
      <c r="K193" s="56" t="s">
        <v>334</v>
      </c>
    </row>
    <row r="194" spans="2:11" s="38" customFormat="1" ht="44.25" customHeight="1" outlineLevel="1" thickBot="1" x14ac:dyDescent="0.3">
      <c r="B194" s="85" t="str">
        <f>IF(J194&lt;&gt;"",VALUE(LEFT(B193,FIND("/",B193&amp;"/")-1))+1,LEFT(B193,FIND("/",B193&amp;"/")-1)&amp;"/"&amp;IF(ISNUMBER(SEARCH("/",B193)),VALUE(RIGHT(B193,LEN(B193)-FIND("/",B193)))+1,1))</f>
        <v>20260143/2</v>
      </c>
      <c r="C194" s="39" t="s">
        <v>27</v>
      </c>
      <c r="D194" s="39" t="s">
        <v>152</v>
      </c>
      <c r="E194" s="42" t="s">
        <v>210</v>
      </c>
      <c r="F194" s="34" t="s">
        <v>8</v>
      </c>
      <c r="G194" s="100">
        <v>1</v>
      </c>
      <c r="H194" s="41">
        <v>14860800</v>
      </c>
      <c r="I194" s="35">
        <f>Table2[[#This Row],[Քանակ]]*Table2[[#This Row],[ Միավորի գին]]</f>
        <v>14860800</v>
      </c>
      <c r="J194" s="34"/>
      <c r="K194" s="56" t="s">
        <v>334</v>
      </c>
    </row>
    <row r="195" spans="2:11" s="38" customFormat="1" ht="44.25" customHeight="1" outlineLevel="1" thickBot="1" x14ac:dyDescent="0.3">
      <c r="B195" s="85" t="str">
        <f>IF(J195&lt;&gt;"",VALUE(LEFT(B194,FIND("/",B194&amp;"/")-1))+1,LEFT(B194,FIND("/",B194&amp;"/")-1)&amp;"/"&amp;IF(ISNUMBER(SEARCH("/",B194)),VALUE(RIGHT(B194,LEN(B194)-FIND("/",B194)))+1,1))</f>
        <v>20260143/3</v>
      </c>
      <c r="C195" s="39" t="s">
        <v>27</v>
      </c>
      <c r="D195" s="39" t="s">
        <v>152</v>
      </c>
      <c r="E195" s="42" t="s">
        <v>210</v>
      </c>
      <c r="F195" s="34" t="s">
        <v>8</v>
      </c>
      <c r="G195" s="100">
        <v>1</v>
      </c>
      <c r="H195" s="41">
        <v>1393200</v>
      </c>
      <c r="I195" s="35">
        <f>Table2[[#This Row],[Քանակ]]*Table2[[#This Row],[ Միավորի գին]]</f>
        <v>1393200</v>
      </c>
      <c r="J195" s="34"/>
      <c r="K195" s="56" t="s">
        <v>334</v>
      </c>
    </row>
    <row r="196" spans="2:11" s="38" customFormat="1" ht="44.25" customHeight="1" outlineLevel="1" thickBot="1" x14ac:dyDescent="0.3">
      <c r="B196" s="85" t="str">
        <f>IF(J196&lt;&gt;"",VALUE(LEFT(B195,FIND("/",B195&amp;"/")-1))+1,LEFT(B195,FIND("/",B195&amp;"/")-1)&amp;"/"&amp;IF(ISNUMBER(SEARCH("/",B195)),VALUE(RIGHT(B195,LEN(B195)-FIND("/",B195)))+1,1))</f>
        <v>20260143/4</v>
      </c>
      <c r="C196" s="39" t="s">
        <v>27</v>
      </c>
      <c r="D196" s="39" t="s">
        <v>152</v>
      </c>
      <c r="E196" s="42" t="s">
        <v>210</v>
      </c>
      <c r="F196" s="34" t="s">
        <v>8</v>
      </c>
      <c r="G196" s="100">
        <v>1</v>
      </c>
      <c r="H196" s="41">
        <v>464400</v>
      </c>
      <c r="I196" s="35">
        <f>Table2[[#This Row],[Քանակ]]*Table2[[#This Row],[ Միավորի գին]]</f>
        <v>464400</v>
      </c>
      <c r="J196" s="34"/>
      <c r="K196" s="56" t="s">
        <v>334</v>
      </c>
    </row>
    <row r="197" spans="2:11" s="38" customFormat="1" ht="44.25" customHeight="1" outlineLevel="1" thickBot="1" x14ac:dyDescent="0.3">
      <c r="B197" s="85" t="str">
        <f>IF(J197&lt;&gt;"",VALUE(LEFT(B196,FIND("/",B196&amp;"/")-1))+1,LEFT(B196,FIND("/",B196&amp;"/")-1)&amp;"/"&amp;IF(ISNUMBER(SEARCH("/",B196)),VALUE(RIGHT(B196,LEN(B196)-FIND("/",B196)))+1,1))</f>
        <v>20260143/5</v>
      </c>
      <c r="C197" s="39" t="s">
        <v>27</v>
      </c>
      <c r="D197" s="39" t="s">
        <v>152</v>
      </c>
      <c r="E197" s="42" t="s">
        <v>210</v>
      </c>
      <c r="F197" s="34" t="s">
        <v>8</v>
      </c>
      <c r="G197" s="100">
        <v>1</v>
      </c>
      <c r="H197" s="41">
        <v>2647080</v>
      </c>
      <c r="I197" s="35">
        <f>Table2[[#This Row],[Քանակ]]*Table2[[#This Row],[ Միավորի գին]]</f>
        <v>2647080</v>
      </c>
      <c r="J197" s="34"/>
      <c r="K197" s="56" t="s">
        <v>334</v>
      </c>
    </row>
    <row r="198" spans="2:11" s="38" customFormat="1" ht="44.25" customHeight="1" outlineLevel="1" thickBot="1" x14ac:dyDescent="0.3">
      <c r="B198" s="85" t="str">
        <f>IF(J198&lt;&gt;"",VALUE(LEFT(B197,FIND("/",B197&amp;"/")-1))+1,LEFT(B197,FIND("/",B197&amp;"/")-1)&amp;"/"&amp;IF(ISNUMBER(SEARCH("/",B197)),VALUE(RIGHT(B197,LEN(B197)-FIND("/",B197)))+1,1))</f>
        <v>20260143/6</v>
      </c>
      <c r="C198" s="39" t="s">
        <v>27</v>
      </c>
      <c r="D198" s="39" t="s">
        <v>152</v>
      </c>
      <c r="E198" s="42" t="s">
        <v>210</v>
      </c>
      <c r="F198" s="34" t="s">
        <v>8</v>
      </c>
      <c r="G198" s="100">
        <v>1</v>
      </c>
      <c r="H198" s="41">
        <v>626940</v>
      </c>
      <c r="I198" s="35">
        <f>Table2[[#This Row],[Քանակ]]*Table2[[#This Row],[ Միավորի գին]]</f>
        <v>626940</v>
      </c>
      <c r="J198" s="34"/>
      <c r="K198" s="56" t="s">
        <v>334</v>
      </c>
    </row>
    <row r="199" spans="2:11" ht="44.25" customHeight="1" thickBot="1" x14ac:dyDescent="0.3">
      <c r="B199" s="85">
        <f>IF(J199&lt;&gt;"",VALUE(LEFT(B198,FIND("/",B198&amp;"/")-1))+1,LEFT(B198,FIND("/",B198&amp;"/")-1)&amp;"/"&amp;IF(ISNUMBER(SEARCH("/",B198)),VALUE(RIGHT(B198,LEN(B198)-FIND("/",B198)))+1,1))</f>
        <v>20260144</v>
      </c>
      <c r="C199" s="24" t="s">
        <v>32</v>
      </c>
      <c r="D199" s="28" t="s">
        <v>59</v>
      </c>
      <c r="E199" s="28" t="s">
        <v>454</v>
      </c>
      <c r="F199" s="1" t="s">
        <v>8</v>
      </c>
      <c r="G199" s="101">
        <v>1</v>
      </c>
      <c r="H199" s="4">
        <v>18400000</v>
      </c>
      <c r="I199" s="27">
        <f>Table2[[#This Row],[Քանակ]]*Table2[[#This Row],[ Միավորի գին]]</f>
        <v>18400000</v>
      </c>
      <c r="J199" s="1" t="s">
        <v>329</v>
      </c>
      <c r="K199" s="56" t="s">
        <v>335</v>
      </c>
    </row>
    <row r="200" spans="2:11" ht="66.75" thickBot="1" x14ac:dyDescent="0.3">
      <c r="B200" s="85">
        <f>IF(J200&lt;&gt;"",VALUE(LEFT(B199,FIND("/",B199&amp;"/")-1))+1,LEFT(B199,FIND("/",B199&amp;"/")-1)&amp;"/"&amp;IF(ISNUMBER(SEARCH("/",B199)),VALUE(RIGHT(B199,LEN(B199)-FIND("/",B199)))+1,1))</f>
        <v>20260145</v>
      </c>
      <c r="C200" s="24" t="s">
        <v>32</v>
      </c>
      <c r="D200" s="28" t="s">
        <v>59</v>
      </c>
      <c r="E200" s="28" t="s">
        <v>854</v>
      </c>
      <c r="F200" s="1" t="s">
        <v>8</v>
      </c>
      <c r="G200" s="101">
        <v>1</v>
      </c>
      <c r="H200" s="4">
        <v>34000000</v>
      </c>
      <c r="I200" s="27">
        <f>G200*H200</f>
        <v>34000000</v>
      </c>
      <c r="J200" s="1" t="s">
        <v>330</v>
      </c>
      <c r="K200" s="56" t="s">
        <v>334</v>
      </c>
    </row>
    <row r="201" spans="2:11" ht="44.25" customHeight="1" thickBot="1" x14ac:dyDescent="0.3">
      <c r="B201" s="85">
        <f>IF(J201&lt;&gt;"",VALUE(LEFT(B200,FIND("/",B200&amp;"/")-1))+1,LEFT(B200,FIND("/",B200&amp;"/")-1)&amp;"/"&amp;IF(ISNUMBER(SEARCH("/",B200)),VALUE(RIGHT(B200,LEN(B200)-FIND("/",B200)))+1,1))</f>
        <v>20260146</v>
      </c>
      <c r="C201" s="24" t="s">
        <v>32</v>
      </c>
      <c r="D201" s="28" t="s">
        <v>59</v>
      </c>
      <c r="E201" s="28" t="s">
        <v>455</v>
      </c>
      <c r="F201" s="1" t="s">
        <v>8</v>
      </c>
      <c r="G201" s="101">
        <v>1</v>
      </c>
      <c r="H201" s="4">
        <v>18400000</v>
      </c>
      <c r="I201" s="27">
        <f t="shared" ref="I201:I207" si="2">G201*H201</f>
        <v>18400000</v>
      </c>
      <c r="J201" s="1" t="s">
        <v>329</v>
      </c>
      <c r="K201" s="56" t="s">
        <v>335</v>
      </c>
    </row>
    <row r="202" spans="2:11" ht="44.25" customHeight="1" thickBot="1" x14ac:dyDescent="0.3">
      <c r="B202" s="85">
        <f>IF(J202&lt;&gt;"",VALUE(LEFT(B201,FIND("/",B201&amp;"/")-1))+1,LEFT(B201,FIND("/",B201&amp;"/")-1)&amp;"/"&amp;IF(ISNUMBER(SEARCH("/",B201)),VALUE(RIGHT(B201,LEN(B201)-FIND("/",B201)))+1,1))</f>
        <v>20260147</v>
      </c>
      <c r="C202" s="24" t="s">
        <v>32</v>
      </c>
      <c r="D202" s="24" t="s">
        <v>59</v>
      </c>
      <c r="E202" s="28" t="s">
        <v>456</v>
      </c>
      <c r="F202" s="1" t="s">
        <v>8</v>
      </c>
      <c r="G202" s="101">
        <v>1</v>
      </c>
      <c r="H202" s="4">
        <v>7000000</v>
      </c>
      <c r="I202" s="27">
        <f t="shared" si="2"/>
        <v>7000000</v>
      </c>
      <c r="J202" s="1" t="s">
        <v>330</v>
      </c>
      <c r="K202" s="56" t="s">
        <v>335</v>
      </c>
    </row>
    <row r="203" spans="2:11" ht="44.25" customHeight="1" thickBot="1" x14ac:dyDescent="0.3">
      <c r="B203" s="85">
        <f>IF(J203&lt;&gt;"",VALUE(LEFT(B202,FIND("/",B202&amp;"/")-1))+1,LEFT(B202,FIND("/",B202&amp;"/")-1)&amp;"/"&amp;IF(ISNUMBER(SEARCH("/",B202)),VALUE(RIGHT(B202,LEN(B202)-FIND("/",B202)))+1,1))</f>
        <v>20260148</v>
      </c>
      <c r="C203" s="24" t="s">
        <v>32</v>
      </c>
      <c r="D203" s="24" t="s">
        <v>59</v>
      </c>
      <c r="E203" s="28" t="s">
        <v>456</v>
      </c>
      <c r="F203" s="1" t="s">
        <v>8</v>
      </c>
      <c r="G203" s="101">
        <v>1</v>
      </c>
      <c r="H203" s="4">
        <v>5877432.5999999996</v>
      </c>
      <c r="I203" s="27">
        <f t="shared" si="2"/>
        <v>5877432.5999999996</v>
      </c>
      <c r="J203" s="1" t="s">
        <v>330</v>
      </c>
      <c r="K203" s="56" t="s">
        <v>335</v>
      </c>
    </row>
    <row r="204" spans="2:11" ht="33.75" thickBot="1" x14ac:dyDescent="0.3">
      <c r="B204" s="85">
        <f>IF(J204&lt;&gt;"",VALUE(LEFT(B203,FIND("/",B203&amp;"/")-1))+1,LEFT(B203,FIND("/",B203&amp;"/")-1)&amp;"/"&amp;IF(ISNUMBER(SEARCH("/",B203)),VALUE(RIGHT(B203,LEN(B203)-FIND("/",B203)))+1,1))</f>
        <v>20260149</v>
      </c>
      <c r="C204" s="24" t="s">
        <v>32</v>
      </c>
      <c r="D204" s="24" t="s">
        <v>59</v>
      </c>
      <c r="E204" s="28" t="s">
        <v>59</v>
      </c>
      <c r="F204" s="31" t="s">
        <v>69</v>
      </c>
      <c r="G204" s="101">
        <v>2</v>
      </c>
      <c r="H204" s="4">
        <v>6000000</v>
      </c>
      <c r="I204" s="27">
        <f t="shared" si="2"/>
        <v>12000000</v>
      </c>
      <c r="J204" s="1" t="s">
        <v>329</v>
      </c>
      <c r="K204" s="56" t="s">
        <v>335</v>
      </c>
    </row>
    <row r="205" spans="2:11" ht="44.25" customHeight="1" thickBot="1" x14ac:dyDescent="0.3">
      <c r="B205" s="85">
        <f>IF(J205&lt;&gt;"",VALUE(LEFT(B204,FIND("/",B204&amp;"/")-1))+1,LEFT(B204,FIND("/",B204&amp;"/")-1)&amp;"/"&amp;IF(ISNUMBER(SEARCH("/",B204)),VALUE(RIGHT(B204,LEN(B204)-FIND("/",B204)))+1,1))</f>
        <v>20260150</v>
      </c>
      <c r="C205" s="24" t="s">
        <v>32</v>
      </c>
      <c r="D205" s="24" t="s">
        <v>59</v>
      </c>
      <c r="E205" s="28" t="s">
        <v>59</v>
      </c>
      <c r="F205" s="1" t="s">
        <v>8</v>
      </c>
      <c r="G205" s="101">
        <v>1</v>
      </c>
      <c r="H205" s="4">
        <v>8040000</v>
      </c>
      <c r="I205" s="27">
        <f t="shared" si="2"/>
        <v>8040000</v>
      </c>
      <c r="J205" s="1" t="s">
        <v>329</v>
      </c>
      <c r="K205" s="56" t="s">
        <v>335</v>
      </c>
    </row>
    <row r="206" spans="2:11" ht="44.25" customHeight="1" thickBot="1" x14ac:dyDescent="0.3">
      <c r="B206" s="85">
        <f>IF(J206&lt;&gt;"",VALUE(LEFT(B205,FIND("/",B205&amp;"/")-1))+1,LEFT(B205,FIND("/",B205&amp;"/")-1)&amp;"/"&amp;IF(ISNUMBER(SEARCH("/",B205)),VALUE(RIGHT(B205,LEN(B205)-FIND("/",B205)))+1,1))</f>
        <v>20260151</v>
      </c>
      <c r="C206" s="24" t="s">
        <v>32</v>
      </c>
      <c r="D206" s="24" t="s">
        <v>59</v>
      </c>
      <c r="E206" s="28" t="s">
        <v>59</v>
      </c>
      <c r="F206" s="31" t="s">
        <v>69</v>
      </c>
      <c r="G206" s="101">
        <v>2</v>
      </c>
      <c r="H206" s="4">
        <v>3600000</v>
      </c>
      <c r="I206" s="27">
        <f t="shared" si="2"/>
        <v>7200000</v>
      </c>
      <c r="J206" s="1" t="s">
        <v>329</v>
      </c>
      <c r="K206" s="56" t="s">
        <v>335</v>
      </c>
    </row>
    <row r="207" spans="2:11" ht="44.25" customHeight="1" thickBot="1" x14ac:dyDescent="0.3">
      <c r="B207" s="85">
        <f>IF(J207&lt;&gt;"",VALUE(LEFT(B206,FIND("/",B206&amp;"/")-1))+1,LEFT(B206,FIND("/",B206&amp;"/")-1)&amp;"/"&amp;IF(ISNUMBER(SEARCH("/",B206)),VALUE(RIGHT(B206,LEN(B206)-FIND("/",B206)))+1,1))</f>
        <v>20260152</v>
      </c>
      <c r="C207" s="24" t="s">
        <v>32</v>
      </c>
      <c r="D207" s="24" t="s">
        <v>59</v>
      </c>
      <c r="E207" s="28" t="s">
        <v>59</v>
      </c>
      <c r="F207" s="1" t="s">
        <v>8</v>
      </c>
      <c r="G207" s="101">
        <v>1</v>
      </c>
      <c r="H207" s="4">
        <v>5000000</v>
      </c>
      <c r="I207" s="27">
        <f t="shared" si="2"/>
        <v>5000000</v>
      </c>
      <c r="J207" s="1" t="s">
        <v>330</v>
      </c>
      <c r="K207" s="56" t="s">
        <v>335</v>
      </c>
    </row>
    <row r="208" spans="2:11" ht="44.25" customHeight="1" thickBot="1" x14ac:dyDescent="0.3">
      <c r="B208" s="85">
        <f>IF(J208&lt;&gt;"",VALUE(LEFT(B207,FIND("/",B207&amp;"/")-1))+1,LEFT(B207,FIND("/",B207&amp;"/")-1)&amp;"/"&amp;IF(ISNUMBER(SEARCH("/",B207)),VALUE(RIGHT(B207,LEN(B207)-FIND("/",B207)))+1,1))</f>
        <v>20260153</v>
      </c>
      <c r="C208" s="24" t="s">
        <v>27</v>
      </c>
      <c r="D208" s="24" t="s">
        <v>152</v>
      </c>
      <c r="E208" s="28" t="s">
        <v>347</v>
      </c>
      <c r="F208" s="1" t="s">
        <v>8</v>
      </c>
      <c r="G208" s="101">
        <v>1</v>
      </c>
      <c r="H208" s="75">
        <f>10000*394.14</f>
        <v>3941400</v>
      </c>
      <c r="I208" s="27">
        <f>Table2[[#This Row],[Քանակ]]*Table2[[#This Row],[ Միավորի գին]]</f>
        <v>3941400</v>
      </c>
      <c r="J208" s="1" t="s">
        <v>330</v>
      </c>
      <c r="K208" s="56" t="s">
        <v>335</v>
      </c>
    </row>
    <row r="209" spans="2:11" ht="44.25" customHeight="1" thickBot="1" x14ac:dyDescent="0.3">
      <c r="B209" s="85">
        <f>IF(J209&lt;&gt;"",VALUE(LEFT(B208,FIND("/",B208&amp;"/")-1))+1,LEFT(B208,FIND("/",B208&amp;"/")-1)&amp;"/"&amp;IF(ISNUMBER(SEARCH("/",B208)),VALUE(RIGHT(B208,LEN(B208)-FIND("/",B208)))+1,1))</f>
        <v>20260154</v>
      </c>
      <c r="C209" s="24" t="s">
        <v>45</v>
      </c>
      <c r="D209" s="24" t="s">
        <v>152</v>
      </c>
      <c r="E209" s="28" t="s">
        <v>202</v>
      </c>
      <c r="F209" s="1" t="s">
        <v>8</v>
      </c>
      <c r="G209" s="101">
        <v>1</v>
      </c>
      <c r="H209" s="4">
        <v>18000000</v>
      </c>
      <c r="I209" s="27">
        <f>G209*H209</f>
        <v>18000000</v>
      </c>
      <c r="J209" s="1" t="s">
        <v>329</v>
      </c>
      <c r="K209" s="56"/>
    </row>
    <row r="210" spans="2:11" ht="44.25" customHeight="1" thickBot="1" x14ac:dyDescent="0.3">
      <c r="B210" s="85">
        <f>IF(J210&lt;&gt;"",VALUE(LEFT(B209,FIND("/",B209&amp;"/")-1))+1,LEFT(B209,FIND("/",B209&amp;"/")-1)&amp;"/"&amp;IF(ISNUMBER(SEARCH("/",B209)),VALUE(RIGHT(B209,LEN(B209)-FIND("/",B209)))+1,1))</f>
        <v>20260155</v>
      </c>
      <c r="C210" s="24" t="s">
        <v>45</v>
      </c>
      <c r="D210" s="24" t="s">
        <v>152</v>
      </c>
      <c r="E210" s="28" t="s">
        <v>210</v>
      </c>
      <c r="F210" s="1" t="s">
        <v>8</v>
      </c>
      <c r="G210" s="101">
        <v>1</v>
      </c>
      <c r="H210" s="4">
        <f>408*388</f>
        <v>158304</v>
      </c>
      <c r="I210" s="27">
        <f>G210*H210</f>
        <v>158304</v>
      </c>
      <c r="J210" s="1" t="s">
        <v>330</v>
      </c>
      <c r="K210" s="56" t="s">
        <v>333</v>
      </c>
    </row>
    <row r="211" spans="2:11" ht="44.25" customHeight="1" thickBot="1" x14ac:dyDescent="0.3">
      <c r="B211" s="85">
        <f>IF(J211&lt;&gt;"",VALUE(LEFT(B210,FIND("/",B210&amp;"/")-1))+1,LEFT(B210,FIND("/",B210&amp;"/")-1)&amp;"/"&amp;IF(ISNUMBER(SEARCH("/",B210)),VALUE(RIGHT(B210,LEN(B210)-FIND("/",B210)))+1,1))</f>
        <v>20260156</v>
      </c>
      <c r="C211" s="24" t="s">
        <v>43</v>
      </c>
      <c r="D211" s="24" t="s">
        <v>152</v>
      </c>
      <c r="E211" s="28" t="s">
        <v>368</v>
      </c>
      <c r="F211" s="1" t="s">
        <v>8</v>
      </c>
      <c r="G211" s="101">
        <v>1</v>
      </c>
      <c r="H211" s="4">
        <v>25000000</v>
      </c>
      <c r="I211" s="27">
        <f>G211*H211</f>
        <v>25000000</v>
      </c>
      <c r="J211" s="1" t="s">
        <v>329</v>
      </c>
      <c r="K211" s="56" t="s">
        <v>333</v>
      </c>
    </row>
    <row r="212" spans="2:11" ht="44.25" customHeight="1" thickBot="1" x14ac:dyDescent="0.3">
      <c r="B212" s="85">
        <f>IF(J212&lt;&gt;"",VALUE(LEFT(B211,FIND("/",B211&amp;"/")-1))+1,LEFT(B211,FIND("/",B211&amp;"/")-1)&amp;"/"&amp;IF(ISNUMBER(SEARCH("/",B211)),VALUE(RIGHT(B211,LEN(B211)-FIND("/",B211)))+1,1))</f>
        <v>20260157</v>
      </c>
      <c r="C212" s="24" t="s">
        <v>45</v>
      </c>
      <c r="D212" s="24" t="s">
        <v>59</v>
      </c>
      <c r="E212" s="28" t="s">
        <v>360</v>
      </c>
      <c r="F212" s="1" t="s">
        <v>8</v>
      </c>
      <c r="G212" s="101">
        <v>1</v>
      </c>
      <c r="H212" s="4">
        <v>18000000</v>
      </c>
      <c r="I212" s="27">
        <f>G212*H212</f>
        <v>18000000</v>
      </c>
      <c r="J212" s="1" t="s">
        <v>329</v>
      </c>
      <c r="K212" s="56"/>
    </row>
    <row r="213" spans="2:11" ht="44.25" customHeight="1" thickBot="1" x14ac:dyDescent="0.3">
      <c r="B213" s="85">
        <f>IF(J213&lt;&gt;"",VALUE(LEFT(B212,FIND("/",B212&amp;"/")-1))+1,LEFT(B212,FIND("/",B212&amp;"/")-1)&amp;"/"&amp;IF(ISNUMBER(SEARCH("/",B212)),VALUE(RIGHT(B212,LEN(B212)-FIND("/",B212)))+1,1))</f>
        <v>20260158</v>
      </c>
      <c r="C213" s="26" t="s">
        <v>37</v>
      </c>
      <c r="D213" s="24" t="s">
        <v>152</v>
      </c>
      <c r="E213" s="28" t="s">
        <v>368</v>
      </c>
      <c r="F213" s="1" t="s">
        <v>8</v>
      </c>
      <c r="G213" s="101">
        <v>1</v>
      </c>
      <c r="H213" s="4">
        <v>11000000</v>
      </c>
      <c r="I213" s="27">
        <f t="shared" ref="I213:I277" si="3">G213*H213</f>
        <v>11000000</v>
      </c>
      <c r="J213" s="1" t="s">
        <v>329</v>
      </c>
      <c r="K213" s="56" t="s">
        <v>335</v>
      </c>
    </row>
    <row r="214" spans="2:11" ht="44.25" customHeight="1" thickBot="1" x14ac:dyDescent="0.3">
      <c r="B214" s="85">
        <f>IF(J214&lt;&gt;"",VALUE(LEFT(B213,FIND("/",B213&amp;"/")-1))+1,LEFT(B213,FIND("/",B213&amp;"/")-1)&amp;"/"&amp;IF(ISNUMBER(SEARCH("/",B213)),VALUE(RIGHT(B213,LEN(B213)-FIND("/",B213)))+1,1))</f>
        <v>20260159</v>
      </c>
      <c r="C214" s="26" t="s">
        <v>47</v>
      </c>
      <c r="D214" s="24" t="s">
        <v>152</v>
      </c>
      <c r="E214" s="28" t="s">
        <v>368</v>
      </c>
      <c r="F214" s="1" t="s">
        <v>8</v>
      </c>
      <c r="G214" s="101">
        <v>1</v>
      </c>
      <c r="H214" s="4">
        <v>500000</v>
      </c>
      <c r="I214" s="27">
        <f t="shared" si="3"/>
        <v>500000</v>
      </c>
      <c r="J214" s="1" t="s">
        <v>330</v>
      </c>
      <c r="K214" s="56" t="s">
        <v>335</v>
      </c>
    </row>
    <row r="215" spans="2:11" ht="44.25" customHeight="1" thickBot="1" x14ac:dyDescent="0.3">
      <c r="B215" s="85">
        <f>IF(J215&lt;&gt;"",VALUE(LEFT(B214,FIND("/",B214&amp;"/")-1))+1,LEFT(B214,FIND("/",B214&amp;"/")-1)&amp;"/"&amp;IF(ISNUMBER(SEARCH("/",B214)),VALUE(RIGHT(B214,LEN(B214)-FIND("/",B214)))+1,1))</f>
        <v>20260160</v>
      </c>
      <c r="C215" s="24" t="s">
        <v>47</v>
      </c>
      <c r="D215" s="24" t="s">
        <v>152</v>
      </c>
      <c r="E215" s="28" t="s">
        <v>368</v>
      </c>
      <c r="F215" s="1" t="s">
        <v>8</v>
      </c>
      <c r="G215" s="101">
        <v>1</v>
      </c>
      <c r="H215" s="4">
        <v>550000</v>
      </c>
      <c r="I215" s="27">
        <f t="shared" si="3"/>
        <v>550000</v>
      </c>
      <c r="J215" s="1" t="s">
        <v>330</v>
      </c>
      <c r="K215" s="56" t="s">
        <v>333</v>
      </c>
    </row>
    <row r="216" spans="2:11" ht="44.25" customHeight="1" thickBot="1" x14ac:dyDescent="0.3">
      <c r="B216" s="85">
        <f>IF(J216&lt;&gt;"",VALUE(LEFT(B215,FIND("/",B215&amp;"/")-1))+1,LEFT(B215,FIND("/",B215&amp;"/")-1)&amp;"/"&amp;IF(ISNUMBER(SEARCH("/",B215)),VALUE(RIGHT(B215,LEN(B215)-FIND("/",B215)))+1,1))</f>
        <v>20260161</v>
      </c>
      <c r="C216" s="24" t="s">
        <v>47</v>
      </c>
      <c r="D216" s="33" t="s">
        <v>152</v>
      </c>
      <c r="E216" s="28" t="s">
        <v>368</v>
      </c>
      <c r="F216" s="31" t="s">
        <v>8</v>
      </c>
      <c r="G216" s="101">
        <v>1</v>
      </c>
      <c r="H216" s="4">
        <v>3550000</v>
      </c>
      <c r="I216" s="27">
        <f t="shared" si="3"/>
        <v>3550000</v>
      </c>
      <c r="J216" s="1" t="s">
        <v>330</v>
      </c>
      <c r="K216" s="56" t="s">
        <v>333</v>
      </c>
    </row>
    <row r="217" spans="2:11" ht="18" thickBot="1" x14ac:dyDescent="0.3">
      <c r="B217" s="85">
        <f>IF(J217&lt;&gt;"",VALUE(LEFT(B216,FIND("/",B216&amp;"/")-1))+1,LEFT(B216,FIND("/",B216&amp;"/")-1)&amp;"/"&amp;IF(ISNUMBER(SEARCH("/",B216)),VALUE(RIGHT(B216,LEN(B216)-FIND("/",B216)))+1,1))</f>
        <v>20260162</v>
      </c>
      <c r="C217" s="114" t="s">
        <v>703</v>
      </c>
      <c r="D217" s="24" t="s">
        <v>150</v>
      </c>
      <c r="E217" s="22" t="s">
        <v>368</v>
      </c>
      <c r="F217" s="31" t="s">
        <v>8</v>
      </c>
      <c r="G217" s="101">
        <v>1</v>
      </c>
      <c r="H217" s="4">
        <v>2000000</v>
      </c>
      <c r="I217" s="27">
        <v>2000000</v>
      </c>
      <c r="J217" s="1" t="s">
        <v>330</v>
      </c>
      <c r="K217" s="1"/>
    </row>
    <row r="218" spans="2:11" ht="44.25" customHeight="1" thickBot="1" x14ac:dyDescent="0.3">
      <c r="B218" s="85">
        <f>IF(J218&lt;&gt;"",VALUE(LEFT(B217,FIND("/",B217&amp;"/")-1))+1,LEFT(B217,FIND("/",B217&amp;"/")-1)&amp;"/"&amp;IF(ISNUMBER(SEARCH("/",B217)),VALUE(RIGHT(B217,LEN(B217)-FIND("/",B217)))+1,1))</f>
        <v>20260163</v>
      </c>
      <c r="C218" s="24" t="s">
        <v>47</v>
      </c>
      <c r="D218" s="24" t="s">
        <v>152</v>
      </c>
      <c r="E218" s="28" t="s">
        <v>368</v>
      </c>
      <c r="F218" s="1" t="s">
        <v>8</v>
      </c>
      <c r="G218" s="101">
        <v>1</v>
      </c>
      <c r="H218" s="4">
        <v>1000000</v>
      </c>
      <c r="I218" s="27">
        <f t="shared" si="3"/>
        <v>1000000</v>
      </c>
      <c r="J218" s="1" t="s">
        <v>330</v>
      </c>
      <c r="K218" s="56"/>
    </row>
    <row r="219" spans="2:11" ht="44.25" customHeight="1" thickBot="1" x14ac:dyDescent="0.3">
      <c r="B219" s="85">
        <f>IF(J219&lt;&gt;"",VALUE(LEFT(B218,FIND("/",B218&amp;"/")-1))+1,LEFT(B218,FIND("/",B218&amp;"/")-1)&amp;"/"&amp;IF(ISNUMBER(SEARCH("/",B218)),VALUE(RIGHT(B218,LEN(B218)-FIND("/",B218)))+1,1))</f>
        <v>20260164</v>
      </c>
      <c r="C219" s="24" t="s">
        <v>12</v>
      </c>
      <c r="D219" s="33" t="s">
        <v>152</v>
      </c>
      <c r="E219" s="28" t="s">
        <v>368</v>
      </c>
      <c r="F219" s="31" t="s">
        <v>8</v>
      </c>
      <c r="G219" s="101">
        <v>1</v>
      </c>
      <c r="H219" s="4">
        <v>2000000</v>
      </c>
      <c r="I219" s="27">
        <f t="shared" si="3"/>
        <v>2000000</v>
      </c>
      <c r="J219" s="1" t="s">
        <v>330</v>
      </c>
      <c r="K219" s="56"/>
    </row>
    <row r="220" spans="2:11" ht="44.25" customHeight="1" thickBot="1" x14ac:dyDescent="0.3">
      <c r="B220" s="85">
        <f>IF(J220&lt;&gt;"",VALUE(LEFT(B219,FIND("/",B219&amp;"/")-1))+1,LEFT(B219,FIND("/",B219&amp;"/")-1)&amp;"/"&amp;IF(ISNUMBER(SEARCH("/",B219)),VALUE(RIGHT(B219,LEN(B219)-FIND("/",B219)))+1,1))</f>
        <v>20260165</v>
      </c>
      <c r="C220" s="24" t="s">
        <v>30</v>
      </c>
      <c r="D220" s="24" t="s">
        <v>150</v>
      </c>
      <c r="E220" s="28" t="s">
        <v>368</v>
      </c>
      <c r="F220" s="31" t="s">
        <v>10</v>
      </c>
      <c r="G220" s="101">
        <v>1</v>
      </c>
      <c r="H220" s="4">
        <v>30000</v>
      </c>
      <c r="I220" s="27">
        <f t="shared" si="3"/>
        <v>30000</v>
      </c>
      <c r="J220" s="1" t="s">
        <v>330</v>
      </c>
      <c r="K220" s="56" t="s">
        <v>332</v>
      </c>
    </row>
    <row r="221" spans="2:11" ht="44.25" customHeight="1" thickBot="1" x14ac:dyDescent="0.3">
      <c r="B221" s="85">
        <f>IF(J221&lt;&gt;"",VALUE(LEFT(B220,FIND("/",B220&amp;"/")-1))+1,LEFT(B220,FIND("/",B220&amp;"/")-1)&amp;"/"&amp;IF(ISNUMBER(SEARCH("/",B220)),VALUE(RIGHT(B220,LEN(B220)-FIND("/",B220)))+1,1))</f>
        <v>20260166</v>
      </c>
      <c r="C221" s="24" t="s">
        <v>12</v>
      </c>
      <c r="D221" s="24" t="s">
        <v>150</v>
      </c>
      <c r="E221" s="28" t="s">
        <v>368</v>
      </c>
      <c r="F221" s="31" t="s">
        <v>10</v>
      </c>
      <c r="G221" s="101">
        <v>7</v>
      </c>
      <c r="H221" s="4">
        <v>5000</v>
      </c>
      <c r="I221" s="27">
        <f t="shared" si="3"/>
        <v>35000</v>
      </c>
      <c r="J221" s="1" t="s">
        <v>330</v>
      </c>
      <c r="K221" s="56" t="s">
        <v>332</v>
      </c>
    </row>
    <row r="222" spans="2:11" ht="44.25" customHeight="1" thickBot="1" x14ac:dyDescent="0.3">
      <c r="B222" s="85">
        <f>IF(J222&lt;&gt;"",VALUE(LEFT(B221,FIND("/",B221&amp;"/")-1))+1,LEFT(B221,FIND("/",B221&amp;"/")-1)&amp;"/"&amp;IF(ISNUMBER(SEARCH("/",B221)),VALUE(RIGHT(B221,LEN(B221)-FIND("/",B221)))+1,1))</f>
        <v>20260167</v>
      </c>
      <c r="C222" s="24" t="s">
        <v>12</v>
      </c>
      <c r="D222" s="24" t="s">
        <v>150</v>
      </c>
      <c r="E222" s="28" t="s">
        <v>368</v>
      </c>
      <c r="F222" s="31" t="s">
        <v>10</v>
      </c>
      <c r="G222" s="101">
        <v>10</v>
      </c>
      <c r="H222" s="4">
        <v>6000</v>
      </c>
      <c r="I222" s="27">
        <f t="shared" si="3"/>
        <v>60000</v>
      </c>
      <c r="J222" s="1" t="s">
        <v>330</v>
      </c>
      <c r="K222" s="56" t="s">
        <v>332</v>
      </c>
    </row>
    <row r="223" spans="2:11" ht="44.25" customHeight="1" thickBot="1" x14ac:dyDescent="0.3">
      <c r="B223" s="85">
        <f>IF(J223&lt;&gt;"",VALUE(LEFT(B222,FIND("/",B222&amp;"/")-1))+1,LEFT(B222,FIND("/",B222&amp;"/")-1)&amp;"/"&amp;IF(ISNUMBER(SEARCH("/",B222)),VALUE(RIGHT(B222,LEN(B222)-FIND("/",B222)))+1,1))</f>
        <v>20260168</v>
      </c>
      <c r="C223" s="24" t="s">
        <v>47</v>
      </c>
      <c r="D223" s="24" t="s">
        <v>152</v>
      </c>
      <c r="E223" s="28" t="s">
        <v>368</v>
      </c>
      <c r="F223" s="1" t="s">
        <v>8</v>
      </c>
      <c r="G223" s="101">
        <v>1</v>
      </c>
      <c r="H223" s="4">
        <v>300000</v>
      </c>
      <c r="I223" s="27">
        <f t="shared" si="3"/>
        <v>300000</v>
      </c>
      <c r="J223" s="1" t="s">
        <v>330</v>
      </c>
      <c r="K223" s="56" t="s">
        <v>332</v>
      </c>
    </row>
    <row r="224" spans="2:11" ht="44.25" customHeight="1" thickBot="1" x14ac:dyDescent="0.3">
      <c r="B224" s="85">
        <f>IF(J224&lt;&gt;"",VALUE(LEFT(B223,FIND("/",B223&amp;"/")-1))+1,LEFT(B223,FIND("/",B223&amp;"/")-1)&amp;"/"&amp;IF(ISNUMBER(SEARCH("/",B223)),VALUE(RIGHT(B223,LEN(B223)-FIND("/",B223)))+1,1))</f>
        <v>20260169</v>
      </c>
      <c r="C224" s="24" t="s">
        <v>47</v>
      </c>
      <c r="D224" s="24" t="s">
        <v>152</v>
      </c>
      <c r="E224" s="28" t="s">
        <v>368</v>
      </c>
      <c r="F224" s="1" t="s">
        <v>8</v>
      </c>
      <c r="G224" s="101">
        <v>1</v>
      </c>
      <c r="H224" s="4">
        <v>1000000</v>
      </c>
      <c r="I224" s="27">
        <f>SUM(I225:I227)</f>
        <v>1186000</v>
      </c>
      <c r="J224" s="1" t="s">
        <v>330</v>
      </c>
      <c r="K224" s="56" t="s">
        <v>332</v>
      </c>
    </row>
    <row r="225" spans="2:11" ht="44.25" customHeight="1" outlineLevel="1" thickBot="1" x14ac:dyDescent="0.3">
      <c r="B225" s="85" t="str">
        <f>IF(J225&lt;&gt;"",VALUE(LEFT(B224,FIND("/",B224&amp;"/")-1))+1,LEFT(B224,FIND("/",B224&amp;"/")-1)&amp;"/"&amp;IF(ISNUMBER(SEARCH("/",B224)),VALUE(RIGHT(B224,LEN(B224)-FIND("/",B224)))+1,1))</f>
        <v>20260169/1</v>
      </c>
      <c r="C225" s="39" t="s">
        <v>47</v>
      </c>
      <c r="D225" s="39" t="s">
        <v>152</v>
      </c>
      <c r="E225" s="42" t="s">
        <v>368</v>
      </c>
      <c r="F225" s="34" t="s">
        <v>8</v>
      </c>
      <c r="G225" s="100">
        <v>1</v>
      </c>
      <c r="H225" s="73">
        <v>70000</v>
      </c>
      <c r="I225" s="41">
        <f>G225*H225</f>
        <v>70000</v>
      </c>
      <c r="J225" s="1"/>
      <c r="K225" s="34" t="s">
        <v>332</v>
      </c>
    </row>
    <row r="226" spans="2:11" ht="69.75" customHeight="1" outlineLevel="1" thickBot="1" x14ac:dyDescent="0.3">
      <c r="B226" s="85" t="str">
        <f>IF(J226&lt;&gt;"",VALUE(LEFT(B225,FIND("/",B225&amp;"/")-1))+1,LEFT(B225,FIND("/",B225&amp;"/")-1)&amp;"/"&amp;IF(ISNUMBER(SEARCH("/",B225)),VALUE(RIGHT(B225,LEN(B225)-FIND("/",B225)))+1,1))</f>
        <v>20260169/2</v>
      </c>
      <c r="C226" s="39" t="s">
        <v>47</v>
      </c>
      <c r="D226" s="39" t="s">
        <v>152</v>
      </c>
      <c r="E226" s="42" t="s">
        <v>368</v>
      </c>
      <c r="F226" s="34" t="s">
        <v>8</v>
      </c>
      <c r="G226" s="100">
        <v>1</v>
      </c>
      <c r="H226" s="74">
        <v>90000</v>
      </c>
      <c r="I226" s="41">
        <f>G226*H226</f>
        <v>90000</v>
      </c>
      <c r="J226" s="1"/>
      <c r="K226" s="34" t="s">
        <v>332</v>
      </c>
    </row>
    <row r="227" spans="2:11" ht="54.75" customHeight="1" outlineLevel="1" thickBot="1" x14ac:dyDescent="0.3">
      <c r="B227" s="85" t="str">
        <f>IF(J227&lt;&gt;"",VALUE(LEFT(B226,FIND("/",B226&amp;"/")-1))+1,LEFT(B226,FIND("/",B226&amp;"/")-1)&amp;"/"&amp;IF(ISNUMBER(SEARCH("/",B226)),VALUE(RIGHT(B226,LEN(B226)-FIND("/",B226)))+1,1))</f>
        <v>20260169/3</v>
      </c>
      <c r="C227" s="39" t="s">
        <v>47</v>
      </c>
      <c r="D227" s="39" t="s">
        <v>152</v>
      </c>
      <c r="E227" s="42" t="s">
        <v>368</v>
      </c>
      <c r="F227" s="34" t="s">
        <v>8</v>
      </c>
      <c r="G227" s="100">
        <v>1</v>
      </c>
      <c r="H227" s="73">
        <v>1026000</v>
      </c>
      <c r="I227" s="41">
        <f>G227*H227</f>
        <v>1026000</v>
      </c>
      <c r="J227" s="1"/>
      <c r="K227" s="34" t="s">
        <v>332</v>
      </c>
    </row>
    <row r="228" spans="2:11" ht="78.75" customHeight="1" thickBot="1" x14ac:dyDescent="0.3">
      <c r="B228" s="85">
        <f>IF(J228&lt;&gt;"",VALUE(LEFT(B227,FIND("/",B227&amp;"/")-1))+1,LEFT(B227,FIND("/",B227&amp;"/")-1)&amp;"/"&amp;IF(ISNUMBER(SEARCH("/",B227)),VALUE(RIGHT(B227,LEN(B227)-FIND("/",B227)))+1,1))</f>
        <v>20260170</v>
      </c>
      <c r="C228" s="24" t="s">
        <v>47</v>
      </c>
      <c r="D228" s="24" t="s">
        <v>152</v>
      </c>
      <c r="E228" s="121" t="s">
        <v>687</v>
      </c>
      <c r="F228" s="31" t="s">
        <v>8</v>
      </c>
      <c r="G228" s="101">
        <v>1</v>
      </c>
      <c r="H228" s="4">
        <v>500000</v>
      </c>
      <c r="I228" s="27">
        <f t="shared" si="3"/>
        <v>500000</v>
      </c>
      <c r="J228" s="1" t="s">
        <v>330</v>
      </c>
      <c r="K228" s="56"/>
    </row>
    <row r="229" spans="2:11" ht="44.25" customHeight="1" thickBot="1" x14ac:dyDescent="0.3">
      <c r="B229" s="85">
        <f>IF(J229&lt;&gt;"",VALUE(LEFT(B228,FIND("/",B228&amp;"/")-1))+1,LEFT(B228,FIND("/",B228&amp;"/")-1)&amp;"/"&amp;IF(ISNUMBER(SEARCH("/",B228)),VALUE(RIGHT(B228,LEN(B228)-FIND("/",B228)))+1,1))</f>
        <v>20260171</v>
      </c>
      <c r="C229" s="24" t="s">
        <v>47</v>
      </c>
      <c r="D229" s="24" t="s">
        <v>152</v>
      </c>
      <c r="E229" s="28" t="s">
        <v>368</v>
      </c>
      <c r="F229" s="31" t="s">
        <v>69</v>
      </c>
      <c r="G229" s="101">
        <v>5</v>
      </c>
      <c r="H229" s="4">
        <v>250000</v>
      </c>
      <c r="I229" s="27">
        <f t="shared" si="3"/>
        <v>1250000</v>
      </c>
      <c r="J229" s="1" t="s">
        <v>330</v>
      </c>
      <c r="K229" s="56"/>
    </row>
    <row r="230" spans="2:11" ht="44.25" customHeight="1" thickBot="1" x14ac:dyDescent="0.3">
      <c r="B230" s="85">
        <f>IF(J230&lt;&gt;"",VALUE(LEFT(B229,FIND("/",B229&amp;"/")-1))+1,LEFT(B229,FIND("/",B229&amp;"/")-1)&amp;"/"&amp;IF(ISNUMBER(SEARCH("/",B229)),VALUE(RIGHT(B229,LEN(B229)-FIND("/",B229)))+1,1))</f>
        <v>20260172</v>
      </c>
      <c r="C230" s="24" t="s">
        <v>47</v>
      </c>
      <c r="D230" s="24" t="s">
        <v>152</v>
      </c>
      <c r="E230" s="28" t="s">
        <v>368</v>
      </c>
      <c r="F230" s="1" t="s">
        <v>8</v>
      </c>
      <c r="G230" s="101">
        <v>1</v>
      </c>
      <c r="H230" s="4">
        <v>1500000</v>
      </c>
      <c r="I230" s="27">
        <f t="shared" si="3"/>
        <v>1500000</v>
      </c>
      <c r="J230" s="1" t="s">
        <v>330</v>
      </c>
      <c r="K230" s="56" t="s">
        <v>333</v>
      </c>
    </row>
    <row r="231" spans="2:11" ht="44.25" customHeight="1" thickBot="1" x14ac:dyDescent="0.3">
      <c r="B231" s="85">
        <f>IF(J231&lt;&gt;"",VALUE(LEFT(B230,FIND("/",B230&amp;"/")-1))+1,LEFT(B230,FIND("/",B230&amp;"/")-1)&amp;"/"&amp;IF(ISNUMBER(SEARCH("/",B230)),VALUE(RIGHT(B230,LEN(B230)-FIND("/",B230)))+1,1))</f>
        <v>20260173</v>
      </c>
      <c r="C231" s="24" t="s">
        <v>47</v>
      </c>
      <c r="D231" s="24" t="s">
        <v>152</v>
      </c>
      <c r="E231" s="28" t="s">
        <v>368</v>
      </c>
      <c r="F231" s="1" t="s">
        <v>8</v>
      </c>
      <c r="G231" s="101">
        <v>1</v>
      </c>
      <c r="H231" s="4">
        <v>250000</v>
      </c>
      <c r="I231" s="27">
        <f t="shared" si="3"/>
        <v>250000</v>
      </c>
      <c r="J231" s="1" t="s">
        <v>330</v>
      </c>
      <c r="K231" s="56" t="s">
        <v>333</v>
      </c>
    </row>
    <row r="232" spans="2:11" ht="44.25" customHeight="1" thickBot="1" x14ac:dyDescent="0.3">
      <c r="B232" s="85">
        <f>IF(J232&lt;&gt;"",VALUE(LEFT(B231,FIND("/",B231&amp;"/")-1))+1,LEFT(B231,FIND("/",B231&amp;"/")-1)&amp;"/"&amp;IF(ISNUMBER(SEARCH("/",B231)),VALUE(RIGHT(B231,LEN(B231)-FIND("/",B231)))+1,1))</f>
        <v>20260174</v>
      </c>
      <c r="C232" s="24" t="s">
        <v>47</v>
      </c>
      <c r="D232" s="24" t="s">
        <v>152</v>
      </c>
      <c r="E232" s="28" t="s">
        <v>368</v>
      </c>
      <c r="F232" s="1" t="s">
        <v>8</v>
      </c>
      <c r="G232" s="101">
        <v>1</v>
      </c>
      <c r="H232" s="4">
        <v>1500000</v>
      </c>
      <c r="I232" s="27">
        <f t="shared" si="3"/>
        <v>1500000</v>
      </c>
      <c r="J232" s="1" t="s">
        <v>330</v>
      </c>
      <c r="K232" s="56"/>
    </row>
    <row r="233" spans="2:11" ht="44.25" customHeight="1" thickBot="1" x14ac:dyDescent="0.3">
      <c r="B233" s="85">
        <f>IF(J233&lt;&gt;"",VALUE(LEFT(B232,FIND("/",B232&amp;"/")-1))+1,LEFT(B232,FIND("/",B232&amp;"/")-1)&amp;"/"&amp;IF(ISNUMBER(SEARCH("/",B232)),VALUE(RIGHT(B232,LEN(B232)-FIND("/",B232)))+1,1))</f>
        <v>20260175</v>
      </c>
      <c r="C233" s="24" t="s">
        <v>47</v>
      </c>
      <c r="D233" s="24" t="s">
        <v>152</v>
      </c>
      <c r="E233" s="28" t="s">
        <v>368</v>
      </c>
      <c r="F233" s="1"/>
      <c r="G233" s="101"/>
      <c r="H233" s="4"/>
      <c r="I233" s="4">
        <f>SUM(I234:I235)</f>
        <v>522000</v>
      </c>
      <c r="J233" s="1" t="s">
        <v>330</v>
      </c>
      <c r="K233" s="56" t="s">
        <v>335</v>
      </c>
    </row>
    <row r="234" spans="2:11" s="60" customFormat="1" ht="18" outlineLevel="1" thickBot="1" x14ac:dyDescent="0.3">
      <c r="B234" s="85" t="str">
        <f>IF(J234&lt;&gt;"",VALUE(LEFT(B233,FIND("/",B233&amp;"/")-1))+1,LEFT(B233,FIND("/",B233&amp;"/")-1)&amp;"/"&amp;IF(ISNUMBER(SEARCH("/",B233)),VALUE(RIGHT(B233,LEN(B233)-FIND("/",B233)))+1,1))</f>
        <v>20260175/1</v>
      </c>
      <c r="C234" s="39" t="s">
        <v>47</v>
      </c>
      <c r="D234" s="39" t="s">
        <v>152</v>
      </c>
      <c r="E234" s="42" t="s">
        <v>368</v>
      </c>
      <c r="F234" s="74" t="s">
        <v>8</v>
      </c>
      <c r="G234" s="74">
        <v>1</v>
      </c>
      <c r="H234" s="41">
        <v>510000</v>
      </c>
      <c r="I234" s="41">
        <f>G234*H234</f>
        <v>510000</v>
      </c>
      <c r="J234" s="34"/>
      <c r="K234" s="34"/>
    </row>
    <row r="235" spans="2:11" s="60" customFormat="1" ht="44.25" customHeight="1" outlineLevel="1" thickBot="1" x14ac:dyDescent="0.3">
      <c r="B235" s="85" t="str">
        <f>IF(J235&lt;&gt;"",VALUE(LEFT(B234,FIND("/",B234&amp;"/")-1))+1,LEFT(B234,FIND("/",B234&amp;"/")-1)&amp;"/"&amp;IF(ISNUMBER(SEARCH("/",B234)),VALUE(RIGHT(B234,LEN(B234)-FIND("/",B234)))+1,1))</f>
        <v>20260175/2</v>
      </c>
      <c r="C235" s="39" t="s">
        <v>55</v>
      </c>
      <c r="D235" s="39" t="s">
        <v>150</v>
      </c>
      <c r="E235" s="74" t="s">
        <v>538</v>
      </c>
      <c r="F235" s="73" t="s">
        <v>10</v>
      </c>
      <c r="G235" s="73">
        <v>60</v>
      </c>
      <c r="H235" s="41">
        <v>200</v>
      </c>
      <c r="I235" s="41">
        <f>G235*H235</f>
        <v>12000</v>
      </c>
      <c r="J235" s="34"/>
      <c r="K235" s="34"/>
    </row>
    <row r="236" spans="2:11" ht="44.25" customHeight="1" thickBot="1" x14ac:dyDescent="0.3">
      <c r="B236" s="85">
        <f>IF(J236&lt;&gt;"",VALUE(LEFT(B233,FIND("/",B233&amp;"/")-1))+1,LEFT(B233,FIND("/",B233&amp;"/")-1)&amp;"/"&amp;IF(ISNUMBER(SEARCH("/",B233)),VALUE(RIGHT(B233,LEN(B233)-FIND("/",B233)))+1,1))</f>
        <v>20260176</v>
      </c>
      <c r="C236" s="24" t="s">
        <v>12</v>
      </c>
      <c r="D236" s="24" t="s">
        <v>150</v>
      </c>
      <c r="E236" s="28" t="s">
        <v>448</v>
      </c>
      <c r="F236" s="31" t="s">
        <v>10</v>
      </c>
      <c r="G236" s="101">
        <v>780</v>
      </c>
      <c r="H236" s="4">
        <v>5900</v>
      </c>
      <c r="I236" s="27">
        <f t="shared" si="3"/>
        <v>4602000</v>
      </c>
      <c r="J236" s="1" t="s">
        <v>330</v>
      </c>
      <c r="K236" s="56" t="s">
        <v>335</v>
      </c>
    </row>
    <row r="237" spans="2:11" ht="44.25" customHeight="1" thickBot="1" x14ac:dyDescent="0.3">
      <c r="B237" s="85">
        <f>IF(J237&lt;&gt;"",VALUE(LEFT(B236,FIND("/",B236&amp;"/")-1))+1,LEFT(B236,FIND("/",B236&amp;"/")-1)&amp;"/"&amp;IF(ISNUMBER(SEARCH("/",B236)),VALUE(RIGHT(B236,LEN(B236)-FIND("/",B236)))+1,1))</f>
        <v>20260177</v>
      </c>
      <c r="C237" s="24" t="s">
        <v>47</v>
      </c>
      <c r="D237" s="24" t="s">
        <v>152</v>
      </c>
      <c r="E237" s="28" t="s">
        <v>368</v>
      </c>
      <c r="F237" s="31" t="s">
        <v>69</v>
      </c>
      <c r="G237" s="101">
        <v>10</v>
      </c>
      <c r="H237" s="4">
        <v>50000</v>
      </c>
      <c r="I237" s="27">
        <f t="shared" si="3"/>
        <v>500000</v>
      </c>
      <c r="J237" s="1" t="s">
        <v>330</v>
      </c>
      <c r="K237" s="56" t="s">
        <v>335</v>
      </c>
    </row>
    <row r="238" spans="2:11" ht="44.25" customHeight="1" thickBot="1" x14ac:dyDescent="0.3">
      <c r="B238" s="85">
        <f>IF(J238&lt;&gt;"",VALUE(LEFT(B237,FIND("/",B237&amp;"/")-1))+1,LEFT(B237,FIND("/",B237&amp;"/")-1)&amp;"/"&amp;IF(ISNUMBER(SEARCH("/",B237)),VALUE(RIGHT(B237,LEN(B237)-FIND("/",B237)))+1,1))</f>
        <v>20260178</v>
      </c>
      <c r="C238" s="114" t="s">
        <v>703</v>
      </c>
      <c r="D238" s="24" t="s">
        <v>150</v>
      </c>
      <c r="E238" s="28" t="s">
        <v>368</v>
      </c>
      <c r="F238" s="1" t="s">
        <v>10</v>
      </c>
      <c r="G238" s="101">
        <v>48</v>
      </c>
      <c r="H238" s="4">
        <v>14000</v>
      </c>
      <c r="I238" s="27">
        <f t="shared" si="3"/>
        <v>672000</v>
      </c>
      <c r="J238" s="1" t="s">
        <v>330</v>
      </c>
      <c r="K238" s="56" t="s">
        <v>335</v>
      </c>
    </row>
    <row r="239" spans="2:11" ht="44.25" customHeight="1" thickBot="1" x14ac:dyDescent="0.3">
      <c r="B239" s="85">
        <f>IF(J239&lt;&gt;"",VALUE(LEFT(B238,FIND("/",B238&amp;"/")-1))+1,LEFT(B238,FIND("/",B238&amp;"/")-1)&amp;"/"&amp;IF(ISNUMBER(SEARCH("/",B238)),VALUE(RIGHT(B238,LEN(B238)-FIND("/",B238)))+1,1))</f>
        <v>20260179</v>
      </c>
      <c r="C239" s="24" t="s">
        <v>30</v>
      </c>
      <c r="D239" s="24" t="s">
        <v>150</v>
      </c>
      <c r="E239" s="28" t="s">
        <v>368</v>
      </c>
      <c r="F239" s="31" t="s">
        <v>10</v>
      </c>
      <c r="G239" s="101">
        <v>1</v>
      </c>
      <c r="H239" s="4">
        <v>1000000</v>
      </c>
      <c r="I239" s="27">
        <f t="shared" si="3"/>
        <v>1000000</v>
      </c>
      <c r="J239" s="1" t="s">
        <v>330</v>
      </c>
      <c r="K239" s="56" t="s">
        <v>335</v>
      </c>
    </row>
    <row r="240" spans="2:11" ht="44.25" customHeight="1" thickBot="1" x14ac:dyDescent="0.3">
      <c r="B240" s="85">
        <f>IF(J240&lt;&gt;"",VALUE(LEFT(B239,FIND("/",B239&amp;"/")-1))+1,LEFT(B239,FIND("/",B239&amp;"/")-1)&amp;"/"&amp;IF(ISNUMBER(SEARCH("/",B239)),VALUE(RIGHT(B239,LEN(B239)-FIND("/",B239)))+1,1))</f>
        <v>20260180</v>
      </c>
      <c r="C240" s="24" t="s">
        <v>47</v>
      </c>
      <c r="D240" s="24" t="s">
        <v>152</v>
      </c>
      <c r="E240" s="28" t="s">
        <v>368</v>
      </c>
      <c r="F240" s="31" t="s">
        <v>10</v>
      </c>
      <c r="G240" s="101">
        <v>1</v>
      </c>
      <c r="H240" s="4">
        <v>500000</v>
      </c>
      <c r="I240" s="27">
        <f t="shared" si="3"/>
        <v>500000</v>
      </c>
      <c r="J240" s="1" t="s">
        <v>330</v>
      </c>
      <c r="K240" s="56" t="s">
        <v>332</v>
      </c>
    </row>
    <row r="241" spans="2:11" ht="44.25" customHeight="1" thickBot="1" x14ac:dyDescent="0.3">
      <c r="B241" s="85">
        <f>IF(J241&lt;&gt;"",VALUE(LEFT(B240,FIND("/",B240&amp;"/")-1))+1,LEFT(B240,FIND("/",B240&amp;"/")-1)&amp;"/"&amp;IF(ISNUMBER(SEARCH("/",B240)),VALUE(RIGHT(B240,LEN(B240)-FIND("/",B240)))+1,1))</f>
        <v>20260181</v>
      </c>
      <c r="C241" s="24" t="s">
        <v>47</v>
      </c>
      <c r="D241" s="24" t="s">
        <v>152</v>
      </c>
      <c r="E241" s="28" t="s">
        <v>368</v>
      </c>
      <c r="F241" s="31" t="s">
        <v>69</v>
      </c>
      <c r="G241" s="101">
        <v>70</v>
      </c>
      <c r="H241" s="4">
        <v>15000</v>
      </c>
      <c r="I241" s="27">
        <f t="shared" si="3"/>
        <v>1050000</v>
      </c>
      <c r="J241" s="1" t="s">
        <v>330</v>
      </c>
      <c r="K241" s="56" t="s">
        <v>333</v>
      </c>
    </row>
    <row r="242" spans="2:11" ht="44.25" customHeight="1" thickBot="1" x14ac:dyDescent="0.3">
      <c r="B242" s="85">
        <f>IF(J242&lt;&gt;"",VALUE(LEFT(B241,FIND("/",B241&amp;"/")-1))+1,LEFT(B241,FIND("/",B241&amp;"/")-1)&amp;"/"&amp;IF(ISNUMBER(SEARCH("/",B241)),VALUE(RIGHT(B241,LEN(B241)-FIND("/",B241)))+1,1))</f>
        <v>20260182</v>
      </c>
      <c r="C242" s="24" t="s">
        <v>47</v>
      </c>
      <c r="D242" s="24" t="s">
        <v>152</v>
      </c>
      <c r="E242" s="28" t="s">
        <v>368</v>
      </c>
      <c r="F242" s="31" t="s">
        <v>69</v>
      </c>
      <c r="G242" s="101">
        <v>200</v>
      </c>
      <c r="H242" s="4">
        <v>10000</v>
      </c>
      <c r="I242" s="27">
        <f t="shared" si="3"/>
        <v>2000000</v>
      </c>
      <c r="J242" s="1" t="s">
        <v>330</v>
      </c>
      <c r="K242" s="56"/>
    </row>
    <row r="243" spans="2:11" ht="44.25" customHeight="1" thickBot="1" x14ac:dyDescent="0.3">
      <c r="B243" s="85">
        <f>IF(J243&lt;&gt;"",VALUE(LEFT(B242,FIND("/",B242&amp;"/")-1))+1,LEFT(B242,FIND("/",B242&amp;"/")-1)&amp;"/"&amp;IF(ISNUMBER(SEARCH("/",B242)),VALUE(RIGHT(B242,LEN(B242)-FIND("/",B242)))+1,1))</f>
        <v>20260183</v>
      </c>
      <c r="C243" s="24" t="s">
        <v>47</v>
      </c>
      <c r="D243" s="24" t="s">
        <v>152</v>
      </c>
      <c r="E243" s="28" t="s">
        <v>368</v>
      </c>
      <c r="F243" s="1" t="s">
        <v>8</v>
      </c>
      <c r="G243" s="101">
        <v>1</v>
      </c>
      <c r="H243" s="16">
        <v>1000000</v>
      </c>
      <c r="I243" s="27">
        <f t="shared" si="3"/>
        <v>1000000</v>
      </c>
      <c r="J243" s="1" t="s">
        <v>330</v>
      </c>
      <c r="K243" s="56" t="s">
        <v>334</v>
      </c>
    </row>
    <row r="244" spans="2:11" ht="44.25" customHeight="1" thickBot="1" x14ac:dyDescent="0.3">
      <c r="B244" s="85">
        <f>IF(J244&lt;&gt;"",VALUE(LEFT(B243,FIND("/",B243&amp;"/")-1))+1,LEFT(B243,FIND("/",B243&amp;"/")-1)&amp;"/"&amp;IF(ISNUMBER(SEARCH("/",B243)),VALUE(RIGHT(B243,LEN(B243)-FIND("/",B243)))+1,1))</f>
        <v>20260184</v>
      </c>
      <c r="C244" s="24" t="s">
        <v>45</v>
      </c>
      <c r="D244" s="24" t="s">
        <v>152</v>
      </c>
      <c r="E244" s="25" t="s">
        <v>361</v>
      </c>
      <c r="F244" s="1" t="s">
        <v>8</v>
      </c>
      <c r="G244" s="101">
        <v>1</v>
      </c>
      <c r="H244" s="16">
        <v>1000000</v>
      </c>
      <c r="I244" s="27">
        <f t="shared" ref="I244:I252" si="4">G244*H244</f>
        <v>1000000</v>
      </c>
      <c r="J244" s="1" t="s">
        <v>330</v>
      </c>
      <c r="K244" s="56" t="s">
        <v>335</v>
      </c>
    </row>
    <row r="245" spans="2:11" s="18" customFormat="1" ht="44.25" customHeight="1" thickBot="1" x14ac:dyDescent="0.3">
      <c r="B245" s="85">
        <f>IF(J245&lt;&gt;"",VALUE(LEFT(B244,FIND("/",B244&amp;"/")-1))+1,LEFT(B244,FIND("/",B244&amp;"/")-1)&amp;"/"&amp;IF(ISNUMBER(SEARCH("/",B244)),VALUE(RIGHT(B244,LEN(B244)-FIND("/",B244)))+1,1))</f>
        <v>20260185</v>
      </c>
      <c r="C245" s="24" t="s">
        <v>47</v>
      </c>
      <c r="D245" s="24" t="s">
        <v>152</v>
      </c>
      <c r="E245" s="25" t="s">
        <v>368</v>
      </c>
      <c r="F245" s="1" t="s">
        <v>8</v>
      </c>
      <c r="G245" s="101">
        <v>1</v>
      </c>
      <c r="H245" s="16">
        <v>2750000</v>
      </c>
      <c r="I245" s="27">
        <f t="shared" si="4"/>
        <v>2750000</v>
      </c>
      <c r="J245" s="1" t="s">
        <v>330</v>
      </c>
      <c r="K245" s="56"/>
    </row>
    <row r="246" spans="2:11" s="18" customFormat="1" ht="44.25" customHeight="1" thickBot="1" x14ac:dyDescent="0.3">
      <c r="B246" s="85">
        <f>IF(J246&lt;&gt;"",VALUE(LEFT(B245,FIND("/",B245&amp;"/")-1))+1,LEFT(B245,FIND("/",B245&amp;"/")-1)&amp;"/"&amp;IF(ISNUMBER(SEARCH("/",B245)),VALUE(RIGHT(B245,LEN(B245)-FIND("/",B245)))+1,1))</f>
        <v>20260186</v>
      </c>
      <c r="C246" s="24" t="s">
        <v>47</v>
      </c>
      <c r="D246" s="24" t="s">
        <v>152</v>
      </c>
      <c r="E246" s="25" t="s">
        <v>368</v>
      </c>
      <c r="F246" s="1" t="s">
        <v>69</v>
      </c>
      <c r="G246" s="101">
        <v>1</v>
      </c>
      <c r="H246" s="16">
        <v>5500000</v>
      </c>
      <c r="I246" s="27">
        <f t="shared" si="4"/>
        <v>5500000</v>
      </c>
      <c r="J246" s="1" t="s">
        <v>330</v>
      </c>
      <c r="K246" s="56"/>
    </row>
    <row r="247" spans="2:11" s="18" customFormat="1" ht="44.25" customHeight="1" thickBot="1" x14ac:dyDescent="0.3">
      <c r="B247" s="85">
        <f>IF(J247&lt;&gt;"",VALUE(LEFT(B246,FIND("/",B246&amp;"/")-1))+1,LEFT(B246,FIND("/",B246&amp;"/")-1)&amp;"/"&amp;IF(ISNUMBER(SEARCH("/",B246)),VALUE(RIGHT(B246,LEN(B246)-FIND("/",B246)))+1,1))</f>
        <v>20260187</v>
      </c>
      <c r="C247" s="24" t="s">
        <v>47</v>
      </c>
      <c r="D247" s="24" t="s">
        <v>152</v>
      </c>
      <c r="E247" s="25" t="s">
        <v>368</v>
      </c>
      <c r="F247" s="1" t="s">
        <v>69</v>
      </c>
      <c r="G247" s="101">
        <v>1</v>
      </c>
      <c r="H247" s="16">
        <v>5500000</v>
      </c>
      <c r="I247" s="27">
        <f t="shared" si="4"/>
        <v>5500000</v>
      </c>
      <c r="J247" s="1" t="s">
        <v>330</v>
      </c>
      <c r="K247" s="56"/>
    </row>
    <row r="248" spans="2:11" s="18" customFormat="1" ht="44.25" customHeight="1" thickBot="1" x14ac:dyDescent="0.3">
      <c r="B248" s="85">
        <f>IF(J248&lt;&gt;"",VALUE(LEFT(B247,FIND("/",B247&amp;"/")-1))+1,LEFT(B247,FIND("/",B247&amp;"/")-1)&amp;"/"&amp;IF(ISNUMBER(SEARCH("/",B247)),VALUE(RIGHT(B247,LEN(B247)-FIND("/",B247)))+1,1))</f>
        <v>20260188</v>
      </c>
      <c r="C248" s="24" t="s">
        <v>47</v>
      </c>
      <c r="D248" s="24" t="s">
        <v>152</v>
      </c>
      <c r="E248" s="25" t="s">
        <v>368</v>
      </c>
      <c r="F248" s="1" t="s">
        <v>69</v>
      </c>
      <c r="G248" s="101">
        <v>1</v>
      </c>
      <c r="H248" s="16">
        <v>5500000</v>
      </c>
      <c r="I248" s="27">
        <f t="shared" si="4"/>
        <v>5500000</v>
      </c>
      <c r="J248" s="1" t="s">
        <v>330</v>
      </c>
      <c r="K248" s="56"/>
    </row>
    <row r="249" spans="2:11" ht="44.25" customHeight="1" thickBot="1" x14ac:dyDescent="0.3">
      <c r="B249" s="85">
        <f>IF(J249&lt;&gt;"",VALUE(LEFT(B248,FIND("/",B248&amp;"/")-1))+1,LEFT(B248,FIND("/",B248&amp;"/")-1)&amp;"/"&amp;IF(ISNUMBER(SEARCH("/",B248)),VALUE(RIGHT(B248,LEN(B248)-FIND("/",B248)))+1,1))</f>
        <v>20260189</v>
      </c>
      <c r="C249" s="24" t="s">
        <v>32</v>
      </c>
      <c r="D249" s="24" t="s">
        <v>152</v>
      </c>
      <c r="E249" s="25" t="s">
        <v>449</v>
      </c>
      <c r="F249" s="1" t="s">
        <v>8</v>
      </c>
      <c r="G249" s="101">
        <v>1</v>
      </c>
      <c r="H249" s="16">
        <f>282454935-11550000-7800000-9000000</f>
        <v>254104935</v>
      </c>
      <c r="I249" s="27">
        <f t="shared" si="4"/>
        <v>254104935</v>
      </c>
      <c r="J249" s="1" t="s">
        <v>324</v>
      </c>
      <c r="K249" s="56" t="s">
        <v>335</v>
      </c>
    </row>
    <row r="250" spans="2:11" ht="66" customHeight="1" thickBot="1" x14ac:dyDescent="0.3">
      <c r="B250" s="85">
        <f>IF(J250&lt;&gt;"",VALUE(LEFT(B249,FIND("/",B249&amp;"/")-1))+1,LEFT(B249,FIND("/",B249&amp;"/")-1)&amp;"/"&amp;IF(ISNUMBER(SEARCH("/",B249)),VALUE(RIGHT(B249,LEN(B249)-FIND("/",B249)))+1,1))</f>
        <v>20260190</v>
      </c>
      <c r="C250" s="24" t="s">
        <v>32</v>
      </c>
      <c r="D250" s="24" t="s">
        <v>152</v>
      </c>
      <c r="E250" s="32" t="s">
        <v>450</v>
      </c>
      <c r="F250" s="1" t="s">
        <v>69</v>
      </c>
      <c r="G250" s="101">
        <v>3</v>
      </c>
      <c r="H250" s="16">
        <v>3850000</v>
      </c>
      <c r="I250" s="27">
        <f t="shared" si="4"/>
        <v>11550000</v>
      </c>
      <c r="J250" s="1" t="s">
        <v>326</v>
      </c>
      <c r="K250" s="56" t="s">
        <v>335</v>
      </c>
    </row>
    <row r="251" spans="2:11" ht="44.25" customHeight="1" thickBot="1" x14ac:dyDescent="0.3">
      <c r="B251" s="85">
        <f>IF(J251&lt;&gt;"",VALUE(LEFT(B250,FIND("/",B250&amp;"/")-1))+1,LEFT(B250,FIND("/",B250&amp;"/")-1)&amp;"/"&amp;IF(ISNUMBER(SEARCH("/",B250)),VALUE(RIGHT(B250,LEN(B250)-FIND("/",B250)))+1,1))</f>
        <v>20260191</v>
      </c>
      <c r="C251" s="24" t="s">
        <v>32</v>
      </c>
      <c r="D251" s="24" t="s">
        <v>152</v>
      </c>
      <c r="E251" s="32" t="s">
        <v>451</v>
      </c>
      <c r="F251" s="1" t="s">
        <v>8</v>
      </c>
      <c r="G251" s="101">
        <v>1</v>
      </c>
      <c r="H251" s="4">
        <v>7800000</v>
      </c>
      <c r="I251" s="27">
        <f t="shared" si="4"/>
        <v>7800000</v>
      </c>
      <c r="J251" s="1" t="s">
        <v>326</v>
      </c>
      <c r="K251" s="56" t="s">
        <v>335</v>
      </c>
    </row>
    <row r="252" spans="2:11" ht="44.25" customHeight="1" thickBot="1" x14ac:dyDescent="0.3">
      <c r="B252" s="85">
        <f>IF(J252&lt;&gt;"",VALUE(LEFT(B251,FIND("/",B251&amp;"/")-1))+1,LEFT(B251,FIND("/",B251&amp;"/")-1)&amp;"/"&amp;IF(ISNUMBER(SEARCH("/",B251)),VALUE(RIGHT(B251,LEN(B251)-FIND("/",B251)))+1,1))</f>
        <v>20260192</v>
      </c>
      <c r="C252" s="24" t="s">
        <v>32</v>
      </c>
      <c r="D252" s="24" t="s">
        <v>152</v>
      </c>
      <c r="E252" s="32" t="s">
        <v>452</v>
      </c>
      <c r="F252" s="1" t="s">
        <v>8</v>
      </c>
      <c r="G252" s="101">
        <v>1</v>
      </c>
      <c r="H252" s="4">
        <v>9000000</v>
      </c>
      <c r="I252" s="27">
        <f t="shared" si="4"/>
        <v>9000000</v>
      </c>
      <c r="J252" s="1" t="s">
        <v>326</v>
      </c>
      <c r="K252" s="56" t="s">
        <v>335</v>
      </c>
    </row>
    <row r="253" spans="2:11" ht="44.25" customHeight="1" thickBot="1" x14ac:dyDescent="0.3">
      <c r="B253" s="85">
        <f>IF(J253&lt;&gt;"",VALUE(LEFT(B252,FIND("/",B252&amp;"/")-1))+1,LEFT(B252,FIND("/",B252&amp;"/")-1)&amp;"/"&amp;IF(ISNUMBER(SEARCH("/",B252)),VALUE(RIGHT(B252,LEN(B252)-FIND("/",B252)))+1,1))</f>
        <v>20260193</v>
      </c>
      <c r="C253" s="24" t="s">
        <v>78</v>
      </c>
      <c r="D253" s="24" t="s">
        <v>152</v>
      </c>
      <c r="E253" s="25" t="s">
        <v>206</v>
      </c>
      <c r="F253" s="1" t="s">
        <v>8</v>
      </c>
      <c r="G253" s="101">
        <v>1</v>
      </c>
      <c r="H253" s="16">
        <v>3000000</v>
      </c>
      <c r="I253" s="27">
        <f t="shared" si="3"/>
        <v>3000000</v>
      </c>
      <c r="J253" s="1" t="s">
        <v>330</v>
      </c>
      <c r="K253" s="56"/>
    </row>
    <row r="254" spans="2:11" ht="44.25" customHeight="1" thickBot="1" x14ac:dyDescent="0.3">
      <c r="B254" s="85">
        <f>IF(J254&lt;&gt;"",VALUE(LEFT(B253,FIND("/",B253&amp;"/")-1))+1,LEFT(B253,FIND("/",B253&amp;"/")-1)&amp;"/"&amp;IF(ISNUMBER(SEARCH("/",B253)),VALUE(RIGHT(B253,LEN(B253)-FIND("/",B253)))+1,1))</f>
        <v>20260194</v>
      </c>
      <c r="C254" s="24" t="s">
        <v>45</v>
      </c>
      <c r="D254" s="24" t="s">
        <v>59</v>
      </c>
      <c r="E254" s="25" t="s">
        <v>209</v>
      </c>
      <c r="F254" s="31" t="s">
        <v>69</v>
      </c>
      <c r="G254" s="101">
        <v>2</v>
      </c>
      <c r="H254" s="16">
        <v>5000000</v>
      </c>
      <c r="I254" s="27">
        <f t="shared" si="3"/>
        <v>10000000</v>
      </c>
      <c r="J254" s="1" t="s">
        <v>329</v>
      </c>
      <c r="K254" s="56" t="s">
        <v>335</v>
      </c>
    </row>
    <row r="255" spans="2:11" ht="44.25" customHeight="1" thickBot="1" x14ac:dyDescent="0.3">
      <c r="B255" s="85">
        <f>IF(J255&lt;&gt;"",VALUE(LEFT(B254,FIND("/",B254&amp;"/")-1))+1,LEFT(B254,FIND("/",B254&amp;"/")-1)&amp;"/"&amp;IF(ISNUMBER(SEARCH("/",B254)),VALUE(RIGHT(B254,LEN(B254)-FIND("/",B254)))+1,1))</f>
        <v>20260195</v>
      </c>
      <c r="C255" s="24" t="s">
        <v>49</v>
      </c>
      <c r="D255" s="24" t="s">
        <v>152</v>
      </c>
      <c r="E255" s="25" t="s">
        <v>362</v>
      </c>
      <c r="F255" s="1" t="s">
        <v>8</v>
      </c>
      <c r="G255" s="101">
        <v>1</v>
      </c>
      <c r="H255" s="16">
        <v>13000000</v>
      </c>
      <c r="I255" s="27">
        <f t="shared" si="3"/>
        <v>13000000</v>
      </c>
      <c r="J255" s="1" t="s">
        <v>330</v>
      </c>
      <c r="K255" s="56" t="s">
        <v>335</v>
      </c>
    </row>
    <row r="256" spans="2:11" ht="44.25" customHeight="1" thickBot="1" x14ac:dyDescent="0.3">
      <c r="B256" s="85">
        <f>IF(J256&lt;&gt;"",VALUE(LEFT(B255,FIND("/",B255&amp;"/")-1))+1,LEFT(B255,FIND("/",B255&amp;"/")-1)&amp;"/"&amp;IF(ISNUMBER(SEARCH("/",B255)),VALUE(RIGHT(B255,LEN(B255)-FIND("/",B255)))+1,1))</f>
        <v>20260196</v>
      </c>
      <c r="C256" s="24" t="s">
        <v>27</v>
      </c>
      <c r="D256" s="24" t="s">
        <v>152</v>
      </c>
      <c r="E256" s="20" t="s">
        <v>363</v>
      </c>
      <c r="F256" s="1" t="s">
        <v>8</v>
      </c>
      <c r="G256" s="101">
        <v>1</v>
      </c>
      <c r="H256" s="16">
        <v>15960000</v>
      </c>
      <c r="I256" s="27">
        <f t="shared" si="3"/>
        <v>15960000</v>
      </c>
      <c r="J256" s="1" t="s">
        <v>330</v>
      </c>
      <c r="K256" s="56" t="s">
        <v>335</v>
      </c>
    </row>
    <row r="257" spans="2:11" ht="44.25" customHeight="1" thickBot="1" x14ac:dyDescent="0.3">
      <c r="B257" s="85">
        <f>IF(J257&lt;&gt;"",VALUE(LEFT(B256,FIND("/",B256&amp;"/")-1))+1,LEFT(B256,FIND("/",B256&amp;"/")-1)&amp;"/"&amp;IF(ISNUMBER(SEARCH("/",B256)),VALUE(RIGHT(B256,LEN(B256)-FIND("/",B256)))+1,1))</f>
        <v>20260197</v>
      </c>
      <c r="C257" s="24" t="s">
        <v>27</v>
      </c>
      <c r="D257" s="24" t="s">
        <v>152</v>
      </c>
      <c r="E257" s="32" t="s">
        <v>364</v>
      </c>
      <c r="F257" s="1" t="s">
        <v>8</v>
      </c>
      <c r="G257" s="101">
        <v>1</v>
      </c>
      <c r="H257" s="4">
        <v>5040000</v>
      </c>
      <c r="I257" s="27">
        <f>G257*H257</f>
        <v>5040000</v>
      </c>
      <c r="J257" s="1" t="s">
        <v>330</v>
      </c>
      <c r="K257" s="56"/>
    </row>
    <row r="258" spans="2:11" ht="44.25" customHeight="1" thickBot="1" x14ac:dyDescent="0.3">
      <c r="B258" s="85">
        <f>IF(J258&lt;&gt;"",VALUE(LEFT(B257,FIND("/",B257&amp;"/")-1))+1,LEFT(B257,FIND("/",B257&amp;"/")-1)&amp;"/"&amp;IF(ISNUMBER(SEARCH("/",B257)),VALUE(RIGHT(B257,LEN(B257)-FIND("/",B257)))+1,1))</f>
        <v>20260198</v>
      </c>
      <c r="C258" s="24" t="s">
        <v>27</v>
      </c>
      <c r="D258" s="24" t="s">
        <v>152</v>
      </c>
      <c r="E258" s="32" t="s">
        <v>365</v>
      </c>
      <c r="F258" s="1" t="s">
        <v>8</v>
      </c>
      <c r="G258" s="101">
        <v>1</v>
      </c>
      <c r="H258" s="4">
        <v>1600000</v>
      </c>
      <c r="I258" s="27">
        <f>G258*H258</f>
        <v>1600000</v>
      </c>
      <c r="J258" s="1" t="s">
        <v>330</v>
      </c>
      <c r="K258" s="56"/>
    </row>
    <row r="259" spans="2:11" ht="44.25" customHeight="1" thickBot="1" x14ac:dyDescent="0.3">
      <c r="B259" s="85">
        <f>IF(J259&lt;&gt;"",VALUE(LEFT(B258,FIND("/",B258&amp;"/")-1))+1,LEFT(B258,FIND("/",B258&amp;"/")-1)&amp;"/"&amp;IF(ISNUMBER(SEARCH("/",B258)),VALUE(RIGHT(B258,LEN(B258)-FIND("/",B258)))+1,1))</f>
        <v>20260199</v>
      </c>
      <c r="C259" s="24" t="s">
        <v>45</v>
      </c>
      <c r="D259" s="24" t="s">
        <v>152</v>
      </c>
      <c r="E259" s="25" t="s">
        <v>210</v>
      </c>
      <c r="F259" s="1" t="s">
        <v>8</v>
      </c>
      <c r="G259" s="101">
        <v>1</v>
      </c>
      <c r="H259" s="16">
        <v>316104</v>
      </c>
      <c r="I259" s="27">
        <f t="shared" si="3"/>
        <v>316104</v>
      </c>
      <c r="J259" s="1" t="s">
        <v>330</v>
      </c>
      <c r="K259" s="56"/>
    </row>
    <row r="260" spans="2:11" ht="44.25" customHeight="1" thickBot="1" x14ac:dyDescent="0.3">
      <c r="B260" s="85">
        <f>IF(J260&lt;&gt;"",VALUE(LEFT(B259,FIND("/",B259&amp;"/")-1))+1,LEFT(B259,FIND("/",B259&amp;"/")-1)&amp;"/"&amp;IF(ISNUMBER(SEARCH("/",B259)),VALUE(RIGHT(B259,LEN(B259)-FIND("/",B259)))+1,1))</f>
        <v>20260200</v>
      </c>
      <c r="C260" s="24" t="s">
        <v>46</v>
      </c>
      <c r="D260" s="24" t="s">
        <v>152</v>
      </c>
      <c r="E260" s="20" t="s">
        <v>366</v>
      </c>
      <c r="F260" s="1" t="s">
        <v>8</v>
      </c>
      <c r="G260" s="101">
        <v>1</v>
      </c>
      <c r="H260" s="16">
        <v>2700000</v>
      </c>
      <c r="I260" s="27">
        <f t="shared" si="3"/>
        <v>2700000</v>
      </c>
      <c r="J260" s="1" t="s">
        <v>330</v>
      </c>
      <c r="K260" s="56"/>
    </row>
    <row r="261" spans="2:11" ht="44.25" customHeight="1" thickBot="1" x14ac:dyDescent="0.3">
      <c r="B261" s="85">
        <f>IF(J261&lt;&gt;"",VALUE(LEFT(B260,FIND("/",B260&amp;"/")-1))+1,LEFT(B260,FIND("/",B260&amp;"/")-1)&amp;"/"&amp;IF(ISNUMBER(SEARCH("/",B260)),VALUE(RIGHT(B260,LEN(B260)-FIND("/",B260)))+1,1))</f>
        <v>20260201</v>
      </c>
      <c r="C261" s="24" t="s">
        <v>45</v>
      </c>
      <c r="D261" s="24" t="s">
        <v>152</v>
      </c>
      <c r="E261" s="25" t="s">
        <v>210</v>
      </c>
      <c r="F261" s="1" t="s">
        <v>8</v>
      </c>
      <c r="G261" s="101">
        <v>1</v>
      </c>
      <c r="H261" s="16">
        <v>4200000</v>
      </c>
      <c r="I261" s="27">
        <f t="shared" si="3"/>
        <v>4200000</v>
      </c>
      <c r="J261" s="1" t="s">
        <v>330</v>
      </c>
      <c r="K261" s="56"/>
    </row>
    <row r="262" spans="2:11" ht="44.25" customHeight="1" thickBot="1" x14ac:dyDescent="0.3">
      <c r="B262" s="85">
        <f>IF(J262&lt;&gt;"",VALUE(LEFT(B261,FIND("/",B261&amp;"/")-1))+1,LEFT(B261,FIND("/",B261&amp;"/")-1)&amp;"/"&amp;IF(ISNUMBER(SEARCH("/",B261)),VALUE(RIGHT(B261,LEN(B261)-FIND("/",B261)))+1,1))</f>
        <v>20260202</v>
      </c>
      <c r="C262" s="24" t="s">
        <v>12</v>
      </c>
      <c r="D262" s="24" t="s">
        <v>152</v>
      </c>
      <c r="E262" s="25" t="s">
        <v>367</v>
      </c>
      <c r="F262" s="1" t="s">
        <v>8</v>
      </c>
      <c r="G262" s="101">
        <v>1</v>
      </c>
      <c r="H262" s="16">
        <v>3993000</v>
      </c>
      <c r="I262" s="27">
        <f t="shared" si="3"/>
        <v>3993000</v>
      </c>
      <c r="J262" s="1" t="s">
        <v>330</v>
      </c>
      <c r="K262" s="56"/>
    </row>
    <row r="263" spans="2:11" ht="44.25" customHeight="1" thickBot="1" x14ac:dyDescent="0.3">
      <c r="B263" s="85">
        <f>IF(J263&lt;&gt;"",VALUE(LEFT(B262,FIND("/",B262&amp;"/")-1))+1,LEFT(B262,FIND("/",B262&amp;"/")-1)&amp;"/"&amp;IF(ISNUMBER(SEARCH("/",B262)),VALUE(RIGHT(B262,LEN(B262)-FIND("/",B262)))+1,1))</f>
        <v>20260203</v>
      </c>
      <c r="C263" s="24" t="s">
        <v>32</v>
      </c>
      <c r="D263" s="24" t="s">
        <v>59</v>
      </c>
      <c r="E263" s="20" t="s">
        <v>59</v>
      </c>
      <c r="F263" s="1" t="s">
        <v>8</v>
      </c>
      <c r="G263" s="101">
        <v>1</v>
      </c>
      <c r="H263" s="16">
        <v>173042322</v>
      </c>
      <c r="I263" s="27">
        <f>G263*H263</f>
        <v>173042322</v>
      </c>
      <c r="J263" s="1" t="s">
        <v>330</v>
      </c>
      <c r="K263" s="56"/>
    </row>
    <row r="264" spans="2:11" ht="44.25" customHeight="1" thickBot="1" x14ac:dyDescent="0.3">
      <c r="B264" s="85">
        <f>IF(J264&lt;&gt;"",VALUE(LEFT(B263,FIND("/",B263&amp;"/")-1))+1,LEFT(B263,FIND("/",B263&amp;"/")-1)&amp;"/"&amp;IF(ISNUMBER(SEARCH("/",B263)),VALUE(RIGHT(B263,LEN(B263)-FIND("/",B263)))+1,1))</f>
        <v>20260204</v>
      </c>
      <c r="C264" s="24" t="s">
        <v>47</v>
      </c>
      <c r="D264" s="24" t="s">
        <v>152</v>
      </c>
      <c r="E264" s="25" t="s">
        <v>368</v>
      </c>
      <c r="F264" s="1" t="s">
        <v>8</v>
      </c>
      <c r="G264" s="101">
        <v>1</v>
      </c>
      <c r="H264" s="16">
        <v>1200000</v>
      </c>
      <c r="I264" s="27">
        <f t="shared" si="3"/>
        <v>1200000</v>
      </c>
      <c r="J264" s="1" t="s">
        <v>330</v>
      </c>
      <c r="K264" s="56"/>
    </row>
    <row r="265" spans="2:11" ht="44.25" customHeight="1" thickBot="1" x14ac:dyDescent="0.3">
      <c r="B265" s="85">
        <f>IF(J265&lt;&gt;"",VALUE(LEFT(B264,FIND("/",B264&amp;"/")-1))+1,LEFT(B264,FIND("/",B264&amp;"/")-1)&amp;"/"&amp;IF(ISNUMBER(SEARCH("/",B264)),VALUE(RIGHT(B264,LEN(B264)-FIND("/",B264)))+1,1))</f>
        <v>20260205</v>
      </c>
      <c r="C265" s="24" t="s">
        <v>45</v>
      </c>
      <c r="D265" s="24" t="s">
        <v>152</v>
      </c>
      <c r="E265" s="25" t="s">
        <v>369</v>
      </c>
      <c r="F265" s="1" t="s">
        <v>69</v>
      </c>
      <c r="G265" s="101">
        <v>10</v>
      </c>
      <c r="H265" s="16">
        <v>350000</v>
      </c>
      <c r="I265" s="27">
        <f t="shared" si="3"/>
        <v>3500000</v>
      </c>
      <c r="J265" s="1" t="s">
        <v>330</v>
      </c>
      <c r="K265" s="56"/>
    </row>
    <row r="266" spans="2:11" ht="44.25" customHeight="1" thickBot="1" x14ac:dyDescent="0.3">
      <c r="B266" s="85">
        <f>IF(J266&lt;&gt;"",VALUE(LEFT(B265,FIND("/",B265&amp;"/")-1))+1,LEFT(B265,FIND("/",B265&amp;"/")-1)&amp;"/"&amp;IF(ISNUMBER(SEARCH("/",B265)),VALUE(RIGHT(B265,LEN(B265)-FIND("/",B265)))+1,1))</f>
        <v>20260206</v>
      </c>
      <c r="C266" s="24" t="s">
        <v>45</v>
      </c>
      <c r="D266" s="24" t="s">
        <v>152</v>
      </c>
      <c r="E266" s="32" t="s">
        <v>368</v>
      </c>
      <c r="F266" s="1" t="s">
        <v>8</v>
      </c>
      <c r="G266" s="101">
        <v>1</v>
      </c>
      <c r="H266" s="16">
        <v>2680600</v>
      </c>
      <c r="I266" s="27">
        <f>Table2[[#This Row],[Քանակ]]*Table2[[#This Row],[ Միավորի գին]]</f>
        <v>2680600</v>
      </c>
      <c r="J266" s="1" t="s">
        <v>330</v>
      </c>
      <c r="K266" s="56"/>
    </row>
    <row r="267" spans="2:11" ht="44.25" customHeight="1" thickBot="1" x14ac:dyDescent="0.3">
      <c r="B267" s="85">
        <f>IF(J267&lt;&gt;"",VALUE(LEFT(B266,FIND("/",B266&amp;"/")-1))+1,LEFT(B266,FIND("/",B266&amp;"/")-1)&amp;"/"&amp;IF(ISNUMBER(SEARCH("/",B266)),VALUE(RIGHT(B266,LEN(B266)-FIND("/",B266)))+1,1))</f>
        <v>20260207</v>
      </c>
      <c r="C267" s="24" t="s">
        <v>45</v>
      </c>
      <c r="D267" s="24" t="s">
        <v>152</v>
      </c>
      <c r="E267" s="32" t="s">
        <v>368</v>
      </c>
      <c r="F267" s="1" t="s">
        <v>8</v>
      </c>
      <c r="G267" s="101">
        <v>1</v>
      </c>
      <c r="H267" s="16">
        <v>1500000</v>
      </c>
      <c r="I267" s="27">
        <f t="shared" si="3"/>
        <v>1500000</v>
      </c>
      <c r="J267" s="1" t="s">
        <v>330</v>
      </c>
      <c r="K267" s="56"/>
    </row>
    <row r="268" spans="2:11" ht="44.25" customHeight="1" thickBot="1" x14ac:dyDescent="0.3">
      <c r="B268" s="85">
        <f>IF(J268&lt;&gt;"",VALUE(LEFT(B267,FIND("/",B267&amp;"/")-1))+1,LEFT(B267,FIND("/",B267&amp;"/")-1)&amp;"/"&amp;IF(ISNUMBER(SEARCH("/",B267)),VALUE(RIGHT(B267,LEN(B267)-FIND("/",B267)))+1,1))</f>
        <v>20260208</v>
      </c>
      <c r="C268" s="24" t="s">
        <v>45</v>
      </c>
      <c r="D268" s="24" t="s">
        <v>152</v>
      </c>
      <c r="E268" s="25" t="s">
        <v>211</v>
      </c>
      <c r="F268" s="1" t="s">
        <v>69</v>
      </c>
      <c r="G268" s="101">
        <v>2</v>
      </c>
      <c r="H268" s="16">
        <v>7000000</v>
      </c>
      <c r="I268" s="27">
        <f t="shared" si="3"/>
        <v>14000000</v>
      </c>
      <c r="J268" s="1" t="s">
        <v>329</v>
      </c>
      <c r="K268" s="56"/>
    </row>
    <row r="269" spans="2:11" ht="44.25" customHeight="1" thickBot="1" x14ac:dyDescent="0.3">
      <c r="B269" s="85">
        <f>IF(J269&lt;&gt;"",VALUE(LEFT(B268,FIND("/",B268&amp;"/")-1))+1,LEFT(B268,FIND("/",B268&amp;"/")-1)&amp;"/"&amp;IF(ISNUMBER(SEARCH("/",B268)),VALUE(RIGHT(B268,LEN(B268)-FIND("/",B268)))+1,1))</f>
        <v>20260209</v>
      </c>
      <c r="C269" s="24" t="s">
        <v>49</v>
      </c>
      <c r="D269" s="24" t="s">
        <v>152</v>
      </c>
      <c r="E269" s="25" t="s">
        <v>362</v>
      </c>
      <c r="F269" s="1" t="s">
        <v>8</v>
      </c>
      <c r="G269" s="101">
        <v>1</v>
      </c>
      <c r="H269" s="16">
        <v>698078</v>
      </c>
      <c r="I269" s="27">
        <f t="shared" si="3"/>
        <v>698078</v>
      </c>
      <c r="J269" s="1" t="s">
        <v>330</v>
      </c>
      <c r="K269" s="56"/>
    </row>
    <row r="270" spans="2:11" ht="44.25" customHeight="1" thickBot="1" x14ac:dyDescent="0.3">
      <c r="B270" s="85">
        <f>IF(J270&lt;&gt;"",VALUE(LEFT(B269,FIND("/",B269&amp;"/")-1))+1,LEFT(B269,FIND("/",B269&amp;"/")-1)&amp;"/"&amp;IF(ISNUMBER(SEARCH("/",B269)),VALUE(RIGHT(B269,LEN(B269)-FIND("/",B269)))+1,1))</f>
        <v>20260210</v>
      </c>
      <c r="C270" s="24" t="s">
        <v>46</v>
      </c>
      <c r="D270" s="24" t="s">
        <v>59</v>
      </c>
      <c r="E270" s="25" t="s">
        <v>59</v>
      </c>
      <c r="F270" s="1" t="s">
        <v>8</v>
      </c>
      <c r="G270" s="101">
        <v>1</v>
      </c>
      <c r="H270" s="16">
        <v>1500000</v>
      </c>
      <c r="I270" s="27">
        <f t="shared" si="3"/>
        <v>1500000</v>
      </c>
      <c r="J270" s="1" t="s">
        <v>330</v>
      </c>
      <c r="K270" s="56"/>
    </row>
    <row r="271" spans="2:11" ht="44.25" customHeight="1" thickBot="1" x14ac:dyDescent="0.3">
      <c r="B271" s="85">
        <f>IF(J271&lt;&gt;"",VALUE(LEFT(B270,FIND("/",B270&amp;"/")-1))+1,LEFT(B270,FIND("/",B270&amp;"/")-1)&amp;"/"&amp;IF(ISNUMBER(SEARCH("/",B270)),VALUE(RIGHT(B270,LEN(B270)-FIND("/",B270)))+1,1))</f>
        <v>20260211</v>
      </c>
      <c r="C271" s="24" t="s">
        <v>45</v>
      </c>
      <c r="D271" s="24" t="s">
        <v>152</v>
      </c>
      <c r="E271" s="24" t="s">
        <v>368</v>
      </c>
      <c r="F271" s="1" t="s">
        <v>8</v>
      </c>
      <c r="G271" s="101">
        <v>1</v>
      </c>
      <c r="H271" s="16">
        <v>900000</v>
      </c>
      <c r="I271" s="27">
        <f t="shared" si="3"/>
        <v>900000</v>
      </c>
      <c r="J271" s="1" t="s">
        <v>330</v>
      </c>
      <c r="K271" s="56"/>
    </row>
    <row r="272" spans="2:11" ht="44.25" customHeight="1" thickBot="1" x14ac:dyDescent="0.3">
      <c r="B272" s="85">
        <f>IF(J272&lt;&gt;"",VALUE(LEFT(B271,FIND("/",B271&amp;"/")-1))+1,LEFT(B271,FIND("/",B271&amp;"/")-1)&amp;"/"&amp;IF(ISNUMBER(SEARCH("/",B271)),VALUE(RIGHT(B271,LEN(B271)-FIND("/",B271)))+1,1))</f>
        <v>20260212</v>
      </c>
      <c r="C272" s="24" t="s">
        <v>45</v>
      </c>
      <c r="D272" s="24" t="s">
        <v>152</v>
      </c>
      <c r="E272" s="25" t="s">
        <v>370</v>
      </c>
      <c r="F272" s="1" t="s">
        <v>8</v>
      </c>
      <c r="G272" s="101">
        <v>1</v>
      </c>
      <c r="H272" s="16">
        <v>18000000</v>
      </c>
      <c r="I272" s="27">
        <f t="shared" si="3"/>
        <v>18000000</v>
      </c>
      <c r="J272" s="1" t="s">
        <v>329</v>
      </c>
      <c r="K272" s="56"/>
    </row>
    <row r="273" spans="2:11" ht="44.25" customHeight="1" thickBot="1" x14ac:dyDescent="0.3">
      <c r="B273" s="85">
        <f>IF(J273&lt;&gt;"",VALUE(LEFT(B272,FIND("/",B272&amp;"/")-1))+1,LEFT(B272,FIND("/",B272&amp;"/")-1)&amp;"/"&amp;IF(ISNUMBER(SEARCH("/",B272)),VALUE(RIGHT(B272,LEN(B272)-FIND("/",B272)))+1,1))</f>
        <v>20260213</v>
      </c>
      <c r="C273" s="24" t="s">
        <v>45</v>
      </c>
      <c r="D273" s="24" t="s">
        <v>152</v>
      </c>
      <c r="E273" s="25" t="s">
        <v>370</v>
      </c>
      <c r="F273" s="1" t="s">
        <v>8</v>
      </c>
      <c r="G273" s="101">
        <v>1</v>
      </c>
      <c r="H273" s="16">
        <v>18000000</v>
      </c>
      <c r="I273" s="27">
        <f t="shared" si="3"/>
        <v>18000000</v>
      </c>
      <c r="J273" s="1" t="s">
        <v>329</v>
      </c>
      <c r="K273" s="56"/>
    </row>
    <row r="274" spans="2:11" ht="44.25" customHeight="1" thickBot="1" x14ac:dyDescent="0.3">
      <c r="B274" s="85">
        <f>IF(J274&lt;&gt;"",VALUE(LEFT(B273,FIND("/",B273&amp;"/")-1))+1,LEFT(B273,FIND("/",B273&amp;"/")-1)&amp;"/"&amp;IF(ISNUMBER(SEARCH("/",B273)),VALUE(RIGHT(B273,LEN(B273)-FIND("/",B273)))+1,1))</f>
        <v>20260214</v>
      </c>
      <c r="C274" s="24" t="s">
        <v>46</v>
      </c>
      <c r="D274" s="24" t="s">
        <v>152</v>
      </c>
      <c r="E274" s="25" t="s">
        <v>371</v>
      </c>
      <c r="F274" s="1" t="s">
        <v>8</v>
      </c>
      <c r="G274" s="101">
        <v>1</v>
      </c>
      <c r="H274" s="16">
        <v>2000000</v>
      </c>
      <c r="I274" s="27">
        <f t="shared" si="3"/>
        <v>2000000</v>
      </c>
      <c r="J274" s="1" t="s">
        <v>330</v>
      </c>
      <c r="K274" s="56"/>
    </row>
    <row r="275" spans="2:11" ht="44.25" customHeight="1" thickBot="1" x14ac:dyDescent="0.3">
      <c r="B275" s="85">
        <f>IF(J275&lt;&gt;"",VALUE(LEFT(B274,FIND("/",B274&amp;"/")-1))+1,LEFT(B274,FIND("/",B274&amp;"/")-1)&amp;"/"&amp;IF(ISNUMBER(SEARCH("/",B274)),VALUE(RIGHT(B274,LEN(B274)-FIND("/",B274)))+1,1))</f>
        <v>20260215</v>
      </c>
      <c r="C275" s="24" t="s">
        <v>45</v>
      </c>
      <c r="D275" s="24" t="s">
        <v>152</v>
      </c>
      <c r="E275" s="25" t="s">
        <v>210</v>
      </c>
      <c r="F275" s="1" t="s">
        <v>8</v>
      </c>
      <c r="G275" s="101">
        <v>1</v>
      </c>
      <c r="H275" s="16">
        <v>1200000</v>
      </c>
      <c r="I275" s="27">
        <f t="shared" si="3"/>
        <v>1200000</v>
      </c>
      <c r="J275" s="1" t="s">
        <v>330</v>
      </c>
      <c r="K275" s="56"/>
    </row>
    <row r="276" spans="2:11" ht="44.25" customHeight="1" thickBot="1" x14ac:dyDescent="0.3">
      <c r="B276" s="85">
        <f>IF(J276&lt;&gt;"",VALUE(LEFT(B275,FIND("/",B275&amp;"/")-1))+1,LEFT(B275,FIND("/",B275&amp;"/")-1)&amp;"/"&amp;IF(ISNUMBER(SEARCH("/",B275)),VALUE(RIGHT(B275,LEN(B275)-FIND("/",B275)))+1,1))</f>
        <v>20260216</v>
      </c>
      <c r="C276" s="24" t="s">
        <v>45</v>
      </c>
      <c r="D276" s="33" t="s">
        <v>152</v>
      </c>
      <c r="E276" s="25" t="s">
        <v>370</v>
      </c>
      <c r="F276" s="1" t="s">
        <v>69</v>
      </c>
      <c r="G276" s="101">
        <v>2</v>
      </c>
      <c r="H276" s="16">
        <v>4000000</v>
      </c>
      <c r="I276" s="27">
        <f t="shared" si="3"/>
        <v>8000000</v>
      </c>
      <c r="J276" s="1" t="s">
        <v>329</v>
      </c>
      <c r="K276" s="56"/>
    </row>
    <row r="277" spans="2:11" ht="44.25" customHeight="1" thickBot="1" x14ac:dyDescent="0.3">
      <c r="B277" s="85">
        <f>IF(J277&lt;&gt;"",VALUE(LEFT(B276,FIND("/",B276&amp;"/")-1))+1,LEFT(B276,FIND("/",B276&amp;"/")-1)&amp;"/"&amp;IF(ISNUMBER(SEARCH("/",B276)),VALUE(RIGHT(B276,LEN(B276)-FIND("/",B276)))+1,1))</f>
        <v>20260217</v>
      </c>
      <c r="C277" s="24" t="s">
        <v>45</v>
      </c>
      <c r="D277" s="24" t="s">
        <v>152</v>
      </c>
      <c r="E277" s="25" t="s">
        <v>370</v>
      </c>
      <c r="F277" s="1" t="s">
        <v>8</v>
      </c>
      <c r="G277" s="101">
        <v>1</v>
      </c>
      <c r="H277" s="16">
        <v>2000000</v>
      </c>
      <c r="I277" s="27">
        <f t="shared" si="3"/>
        <v>2000000</v>
      </c>
      <c r="J277" s="1" t="s">
        <v>330</v>
      </c>
      <c r="K277" s="56"/>
    </row>
    <row r="278" spans="2:11" ht="44.25" customHeight="1" thickBot="1" x14ac:dyDescent="0.3">
      <c r="B278" s="85">
        <f>IF(J278&lt;&gt;"",VALUE(LEFT(B277,FIND("/",B277&amp;"/")-1))+1,LEFT(B277,FIND("/",B277&amp;"/")-1)&amp;"/"&amp;IF(ISNUMBER(SEARCH("/",B277)),VALUE(RIGHT(B277,LEN(B277)-FIND("/",B277)))+1,1))</f>
        <v>20260218</v>
      </c>
      <c r="C278" s="114" t="s">
        <v>703</v>
      </c>
      <c r="D278" s="24" t="s">
        <v>150</v>
      </c>
      <c r="E278" s="32" t="s">
        <v>448</v>
      </c>
      <c r="F278" s="1" t="s">
        <v>8</v>
      </c>
      <c r="G278" s="101">
        <v>1</v>
      </c>
      <c r="H278" s="16">
        <v>200000</v>
      </c>
      <c r="I278" s="27">
        <v>200000</v>
      </c>
      <c r="J278" s="1" t="s">
        <v>330</v>
      </c>
      <c r="K278" s="56"/>
    </row>
    <row r="279" spans="2:11" ht="44.25" customHeight="1" thickBot="1" x14ac:dyDescent="0.3">
      <c r="B279" s="85">
        <f>IF(J279&lt;&gt;"",VALUE(LEFT(B278,FIND("/",B278&amp;"/")-1))+1,LEFT(B278,FIND("/",B278&amp;"/")-1)&amp;"/"&amp;IF(ISNUMBER(SEARCH("/",B278)),VALUE(RIGHT(B278,LEN(B278)-FIND("/",B278)))+1,1))</f>
        <v>20260219</v>
      </c>
      <c r="C279" s="24" t="s">
        <v>45</v>
      </c>
      <c r="D279" s="24" t="s">
        <v>152</v>
      </c>
      <c r="E279" s="22" t="s">
        <v>372</v>
      </c>
      <c r="F279" s="22" t="s">
        <v>69</v>
      </c>
      <c r="G279" s="101">
        <v>2</v>
      </c>
      <c r="H279" s="4">
        <v>2400000</v>
      </c>
      <c r="I279" s="27">
        <f>G279*H279</f>
        <v>4800000</v>
      </c>
      <c r="J279" s="1" t="s">
        <v>330</v>
      </c>
      <c r="K279" s="56"/>
    </row>
    <row r="280" spans="2:11" ht="44.25" customHeight="1" thickBot="1" x14ac:dyDescent="0.3">
      <c r="B280" s="85">
        <f>IF(J280&lt;&gt;"",VALUE(LEFT(B279,FIND("/",B279&amp;"/")-1))+1,LEFT(B279,FIND("/",B279&amp;"/")-1)&amp;"/"&amp;IF(ISNUMBER(SEARCH("/",B279)),VALUE(RIGHT(B279,LEN(B279)-FIND("/",B279)))+1,1))</f>
        <v>20260220</v>
      </c>
      <c r="C280" s="24" t="s">
        <v>41</v>
      </c>
      <c r="D280" s="24" t="s">
        <v>152</v>
      </c>
      <c r="E280" s="25" t="s">
        <v>457</v>
      </c>
      <c r="F280" s="1" t="s">
        <v>8</v>
      </c>
      <c r="G280" s="101">
        <v>1</v>
      </c>
      <c r="H280" s="16">
        <v>5500000</v>
      </c>
      <c r="I280" s="27">
        <f>Table2[[#This Row],[Քանակ]]*Table2[[#This Row],[ Միավորի գին]]</f>
        <v>5500000</v>
      </c>
      <c r="J280" s="1" t="s">
        <v>330</v>
      </c>
      <c r="K280" s="56"/>
    </row>
    <row r="281" spans="2:11" ht="44.25" customHeight="1" thickBot="1" x14ac:dyDescent="0.3">
      <c r="B281" s="85">
        <f>IF(J281&lt;&gt;"",VALUE(LEFT(B280,FIND("/",B280&amp;"/")-1))+1,LEFT(B280,FIND("/",B280&amp;"/")-1)&amp;"/"&amp;IF(ISNUMBER(SEARCH("/",B280)),VALUE(RIGHT(B280,LEN(B280)-FIND("/",B280)))+1,1))</f>
        <v>20260221</v>
      </c>
      <c r="C281" s="24" t="s">
        <v>36</v>
      </c>
      <c r="D281" s="24" t="s">
        <v>152</v>
      </c>
      <c r="E281" s="25" t="s">
        <v>458</v>
      </c>
      <c r="F281" s="1" t="s">
        <v>8</v>
      </c>
      <c r="G281" s="101">
        <v>1</v>
      </c>
      <c r="H281" s="16">
        <v>3156000</v>
      </c>
      <c r="I281" s="27">
        <f>Table2[[#This Row],[Քանակ]]*Table2[[#This Row],[ Միավորի գին]]</f>
        <v>3156000</v>
      </c>
      <c r="J281" s="1" t="s">
        <v>330</v>
      </c>
      <c r="K281" s="56"/>
    </row>
    <row r="282" spans="2:11" ht="44.25" customHeight="1" thickBot="1" x14ac:dyDescent="0.3">
      <c r="B282" s="85">
        <f>IF(J282&lt;&gt;"",VALUE(LEFT(B281,FIND("/",B281&amp;"/")-1))+1,LEFT(B281,FIND("/",B281&amp;"/")-1)&amp;"/"&amp;IF(ISNUMBER(SEARCH("/",B281)),VALUE(RIGHT(B281,LEN(B281)-FIND("/",B281)))+1,1))</f>
        <v>20260222</v>
      </c>
      <c r="C282" s="24" t="s">
        <v>36</v>
      </c>
      <c r="D282" s="24" t="s">
        <v>152</v>
      </c>
      <c r="E282" s="25" t="s">
        <v>458</v>
      </c>
      <c r="F282" s="1" t="s">
        <v>8</v>
      </c>
      <c r="G282" s="101">
        <v>1</v>
      </c>
      <c r="H282" s="4">
        <v>2760000</v>
      </c>
      <c r="I282" s="87">
        <f>G282*H282</f>
        <v>2760000</v>
      </c>
      <c r="J282" s="1" t="s">
        <v>330</v>
      </c>
      <c r="K282" s="56"/>
    </row>
    <row r="283" spans="2:11" ht="44.25" customHeight="1" thickBot="1" x14ac:dyDescent="0.3">
      <c r="B283" s="85">
        <f>IF(J283&lt;&gt;"",VALUE(LEFT(B282,FIND("/",B282&amp;"/")-1))+1,LEFT(B282,FIND("/",B282&amp;"/")-1)&amp;"/"&amp;IF(ISNUMBER(SEARCH("/",B282)),VALUE(RIGHT(B282,LEN(B282)-FIND("/",B282)))+1,1))</f>
        <v>20260223</v>
      </c>
      <c r="C283" s="24" t="s">
        <v>36</v>
      </c>
      <c r="D283" s="24" t="s">
        <v>152</v>
      </c>
      <c r="E283" s="28" t="s">
        <v>458</v>
      </c>
      <c r="F283" s="1" t="s">
        <v>8</v>
      </c>
      <c r="G283" s="101">
        <v>1</v>
      </c>
      <c r="H283" s="16">
        <v>3240000</v>
      </c>
      <c r="I283" s="27">
        <f>Table2[[#This Row],[Քանակ]]*Table2[[#This Row],[ Միավորի գին]]</f>
        <v>3240000</v>
      </c>
      <c r="J283" s="1" t="s">
        <v>330</v>
      </c>
      <c r="K283" s="56"/>
    </row>
    <row r="284" spans="2:11" ht="44.25" customHeight="1" thickBot="1" x14ac:dyDescent="0.3">
      <c r="B284" s="85">
        <f>IF(J284&lt;&gt;"",VALUE(LEFT(B283,FIND("/",B283&amp;"/")-1))+1,LEFT(B283,FIND("/",B283&amp;"/")-1)&amp;"/"&amp;IF(ISNUMBER(SEARCH("/",B283)),VALUE(RIGHT(B283,LEN(B283)-FIND("/",B283)))+1,1))</f>
        <v>20260224</v>
      </c>
      <c r="C284" s="24" t="s">
        <v>36</v>
      </c>
      <c r="D284" s="24" t="s">
        <v>152</v>
      </c>
      <c r="E284" s="28" t="s">
        <v>458</v>
      </c>
      <c r="F284" s="1" t="s">
        <v>8</v>
      </c>
      <c r="G284" s="101">
        <v>1</v>
      </c>
      <c r="H284" s="16">
        <v>3000000</v>
      </c>
      <c r="I284" s="27">
        <f>Table2[[#This Row],[Քանակ]]*Table2[[#This Row],[ Միավորի գին]]</f>
        <v>3000000</v>
      </c>
      <c r="J284" s="1" t="s">
        <v>330</v>
      </c>
      <c r="K284" s="56"/>
    </row>
    <row r="285" spans="2:11" ht="44.25" customHeight="1" thickBot="1" x14ac:dyDescent="0.3">
      <c r="B285" s="85">
        <f>IF(J285&lt;&gt;"",VALUE(LEFT(B284,FIND("/",B284&amp;"/")-1))+1,LEFT(B284,FIND("/",B284&amp;"/")-1)&amp;"/"&amp;IF(ISNUMBER(SEARCH("/",B284)),VALUE(RIGHT(B284,LEN(B284)-FIND("/",B284)))+1,1))</f>
        <v>20260225</v>
      </c>
      <c r="C285" s="24" t="s">
        <v>36</v>
      </c>
      <c r="D285" s="24" t="s">
        <v>152</v>
      </c>
      <c r="E285" s="28" t="s">
        <v>458</v>
      </c>
      <c r="F285" s="1" t="s">
        <v>8</v>
      </c>
      <c r="G285" s="101">
        <v>1</v>
      </c>
      <c r="H285" s="16">
        <v>3000000</v>
      </c>
      <c r="I285" s="27">
        <f>Table2[[#This Row],[Քանակ]]*Table2[[#This Row],[ Միավորի գին]]</f>
        <v>3000000</v>
      </c>
      <c r="J285" s="1" t="s">
        <v>330</v>
      </c>
      <c r="K285" s="56"/>
    </row>
    <row r="286" spans="2:11" ht="44.25" customHeight="1" thickBot="1" x14ac:dyDescent="0.3">
      <c r="B286" s="85">
        <f>IF(J286&lt;&gt;"",VALUE(LEFT(B285,FIND("/",B285&amp;"/")-1))+1,LEFT(B285,FIND("/",B285&amp;"/")-1)&amp;"/"&amp;IF(ISNUMBER(SEARCH("/",B285)),VALUE(RIGHT(B285,LEN(B285)-FIND("/",B285)))+1,1))</f>
        <v>20260226</v>
      </c>
      <c r="C286" s="24" t="s">
        <v>36</v>
      </c>
      <c r="D286" s="24" t="s">
        <v>152</v>
      </c>
      <c r="E286" s="28" t="s">
        <v>458</v>
      </c>
      <c r="F286" s="1" t="s">
        <v>8</v>
      </c>
      <c r="G286" s="101">
        <v>1</v>
      </c>
      <c r="H286" s="16">
        <v>3240000</v>
      </c>
      <c r="I286" s="27">
        <f>Table2[[#This Row],[Քանակ]]*Table2[[#This Row],[ Միավորի գին]]</f>
        <v>3240000</v>
      </c>
      <c r="J286" s="1" t="s">
        <v>330</v>
      </c>
      <c r="K286" s="56"/>
    </row>
    <row r="287" spans="2:11" ht="44.25" customHeight="1" thickBot="1" x14ac:dyDescent="0.3">
      <c r="B287" s="85">
        <f>IF(J287&lt;&gt;"",VALUE(LEFT(B286,FIND("/",B286&amp;"/")-1))+1,LEFT(B286,FIND("/",B286&amp;"/")-1)&amp;"/"&amp;IF(ISNUMBER(SEARCH("/",B286)),VALUE(RIGHT(B286,LEN(B286)-FIND("/",B286)))+1,1))</f>
        <v>20260227</v>
      </c>
      <c r="C287" s="24" t="s">
        <v>36</v>
      </c>
      <c r="D287" s="24" t="s">
        <v>152</v>
      </c>
      <c r="E287" s="28" t="s">
        <v>458</v>
      </c>
      <c r="F287" s="1" t="s">
        <v>8</v>
      </c>
      <c r="G287" s="101">
        <v>1</v>
      </c>
      <c r="H287" s="16">
        <v>1800000</v>
      </c>
      <c r="I287" s="27">
        <f>Table2[[#This Row],[Քանակ]]*Table2[[#This Row],[ Միավորի գին]]</f>
        <v>1800000</v>
      </c>
      <c r="J287" s="1" t="s">
        <v>330</v>
      </c>
      <c r="K287" s="56"/>
    </row>
    <row r="288" spans="2:11" ht="44.25" customHeight="1" thickBot="1" x14ac:dyDescent="0.3">
      <c r="B288" s="85">
        <f>IF(J288&lt;&gt;"",VALUE(LEFT(B287,FIND("/",B287&amp;"/")-1))+1,LEFT(B287,FIND("/",B287&amp;"/")-1)&amp;"/"&amp;IF(ISNUMBER(SEARCH("/",B287)),VALUE(RIGHT(B287,LEN(B287)-FIND("/",B287)))+1,1))</f>
        <v>20260228</v>
      </c>
      <c r="C288" s="24" t="s">
        <v>36</v>
      </c>
      <c r="D288" s="24" t="s">
        <v>152</v>
      </c>
      <c r="E288" s="28" t="s">
        <v>458</v>
      </c>
      <c r="F288" s="1" t="s">
        <v>8</v>
      </c>
      <c r="G288" s="101">
        <v>1</v>
      </c>
      <c r="H288" s="16">
        <v>3480000</v>
      </c>
      <c r="I288" s="27">
        <f>Table2[[#This Row],[Քանակ]]*Table2[[#This Row],[ Միավորի գին]]</f>
        <v>3480000</v>
      </c>
      <c r="J288" s="1" t="s">
        <v>330</v>
      </c>
      <c r="K288" s="56"/>
    </row>
    <row r="289" spans="2:11" ht="44.25" customHeight="1" thickBot="1" x14ac:dyDescent="0.3">
      <c r="B289" s="85">
        <f>IF(J289&lt;&gt;"",VALUE(LEFT(B288,FIND("/",B288&amp;"/")-1))+1,LEFT(B288,FIND("/",B288&amp;"/")-1)&amp;"/"&amp;IF(ISNUMBER(SEARCH("/",B288)),VALUE(RIGHT(B288,LEN(B288)-FIND("/",B288)))+1,1))</f>
        <v>20260229</v>
      </c>
      <c r="C289" s="24" t="s">
        <v>36</v>
      </c>
      <c r="D289" s="24" t="s">
        <v>152</v>
      </c>
      <c r="E289" s="28" t="s">
        <v>458</v>
      </c>
      <c r="F289" s="1" t="s">
        <v>8</v>
      </c>
      <c r="G289" s="101">
        <v>1</v>
      </c>
      <c r="H289" s="16">
        <v>3240000</v>
      </c>
      <c r="I289" s="27">
        <f>Table2[[#This Row],[Քանակ]]*Table2[[#This Row],[ Միավորի գին]]</f>
        <v>3240000</v>
      </c>
      <c r="J289" s="1" t="s">
        <v>330</v>
      </c>
      <c r="K289" s="56"/>
    </row>
    <row r="290" spans="2:11" ht="44.25" customHeight="1" thickBot="1" x14ac:dyDescent="0.3">
      <c r="B290" s="85">
        <f>IF(J290&lt;&gt;"",VALUE(LEFT(B289,FIND("/",B289&amp;"/")-1))+1,LEFT(B289,FIND("/",B289&amp;"/")-1)&amp;"/"&amp;IF(ISNUMBER(SEARCH("/",B289)),VALUE(RIGHT(B289,LEN(B289)-FIND("/",B289)))+1,1))</f>
        <v>20260230</v>
      </c>
      <c r="C290" s="24" t="s">
        <v>36</v>
      </c>
      <c r="D290" s="24" t="s">
        <v>152</v>
      </c>
      <c r="E290" s="28" t="s">
        <v>458</v>
      </c>
      <c r="F290" s="1" t="s">
        <v>8</v>
      </c>
      <c r="G290" s="101">
        <v>1</v>
      </c>
      <c r="H290" s="16">
        <v>2400000</v>
      </c>
      <c r="I290" s="27">
        <f>Table2[[#This Row],[Քանակ]]*Table2[[#This Row],[ Միավորի գին]]</f>
        <v>2400000</v>
      </c>
      <c r="J290" s="1" t="s">
        <v>330</v>
      </c>
      <c r="K290" s="56"/>
    </row>
    <row r="291" spans="2:11" ht="44.25" customHeight="1" thickBot="1" x14ac:dyDescent="0.3">
      <c r="B291" s="85">
        <f>IF(J291&lt;&gt;"",VALUE(LEFT(B290,FIND("/",B290&amp;"/")-1))+1,LEFT(B290,FIND("/",B290&amp;"/")-1)&amp;"/"&amp;IF(ISNUMBER(SEARCH("/",B290)),VALUE(RIGHT(B290,LEN(B290)-FIND("/",B290)))+1,1))</f>
        <v>20260231</v>
      </c>
      <c r="C291" s="24" t="s">
        <v>36</v>
      </c>
      <c r="D291" s="24" t="s">
        <v>152</v>
      </c>
      <c r="E291" s="28" t="s">
        <v>458</v>
      </c>
      <c r="F291" s="1" t="s">
        <v>8</v>
      </c>
      <c r="G291" s="101">
        <v>1</v>
      </c>
      <c r="H291" s="16">
        <v>3000000</v>
      </c>
      <c r="I291" s="27">
        <f>Table2[[#This Row],[Քանակ]]*Table2[[#This Row],[ Միավորի գին]]</f>
        <v>3000000</v>
      </c>
      <c r="J291" s="1" t="s">
        <v>330</v>
      </c>
      <c r="K291" s="56"/>
    </row>
    <row r="292" spans="2:11" ht="44.25" customHeight="1" thickBot="1" x14ac:dyDescent="0.3">
      <c r="B292" s="85">
        <f>IF(J292&lt;&gt;"",VALUE(LEFT(B291,FIND("/",B291&amp;"/")-1))+1,LEFT(B291,FIND("/",B291&amp;"/")-1)&amp;"/"&amp;IF(ISNUMBER(SEARCH("/",B291)),VALUE(RIGHT(B291,LEN(B291)-FIND("/",B291)))+1,1))</f>
        <v>20260232</v>
      </c>
      <c r="C292" s="24" t="s">
        <v>36</v>
      </c>
      <c r="D292" s="24" t="s">
        <v>152</v>
      </c>
      <c r="E292" s="28" t="s">
        <v>458</v>
      </c>
      <c r="F292" s="1" t="s">
        <v>8</v>
      </c>
      <c r="G292" s="101">
        <v>1</v>
      </c>
      <c r="H292" s="16">
        <v>1200000</v>
      </c>
      <c r="I292" s="27">
        <f>Table2[[#This Row],[Քանակ]]*Table2[[#This Row],[ Միավորի գին]]</f>
        <v>1200000</v>
      </c>
      <c r="J292" s="1" t="s">
        <v>330</v>
      </c>
      <c r="K292" s="56"/>
    </row>
    <row r="293" spans="2:11" ht="44.25" customHeight="1" thickBot="1" x14ac:dyDescent="0.3">
      <c r="B293" s="85">
        <f>IF(J293&lt;&gt;"",VALUE(LEFT(B292,FIND("/",B292&amp;"/")-1))+1,LEFT(B292,FIND("/",B292&amp;"/")-1)&amp;"/"&amp;IF(ISNUMBER(SEARCH("/",B292)),VALUE(RIGHT(B292,LEN(B292)-FIND("/",B292)))+1,1))</f>
        <v>20260233</v>
      </c>
      <c r="C293" s="24" t="s">
        <v>36</v>
      </c>
      <c r="D293" s="24" t="s">
        <v>152</v>
      </c>
      <c r="E293" s="28" t="s">
        <v>458</v>
      </c>
      <c r="F293" s="1" t="s">
        <v>8</v>
      </c>
      <c r="G293" s="101">
        <v>1</v>
      </c>
      <c r="H293" s="16">
        <v>1500000</v>
      </c>
      <c r="I293" s="27">
        <f>Table2[[#This Row],[Քանակ]]*Table2[[#This Row],[ Միավորի գին]]</f>
        <v>1500000</v>
      </c>
      <c r="J293" s="1" t="s">
        <v>330</v>
      </c>
      <c r="K293" s="56"/>
    </row>
    <row r="294" spans="2:11" ht="44.25" customHeight="1" thickBot="1" x14ac:dyDescent="0.3">
      <c r="B294" s="85">
        <f>IF(J294&lt;&gt;"",VALUE(LEFT(B293,FIND("/",B293&amp;"/")-1))+1,LEFT(B293,FIND("/",B293&amp;"/")-1)&amp;"/"&amp;IF(ISNUMBER(SEARCH("/",B293)),VALUE(RIGHT(B293,LEN(B293)-FIND("/",B293)))+1,1))</f>
        <v>20260234</v>
      </c>
      <c r="C294" s="24" t="s">
        <v>36</v>
      </c>
      <c r="D294" s="24" t="s">
        <v>152</v>
      </c>
      <c r="E294" s="28" t="s">
        <v>458</v>
      </c>
      <c r="F294" s="1" t="s">
        <v>8</v>
      </c>
      <c r="G294" s="101">
        <v>1</v>
      </c>
      <c r="H294" s="16">
        <v>1980000</v>
      </c>
      <c r="I294" s="27">
        <f>Table2[[#This Row],[Քանակ]]*Table2[[#This Row],[ Միավորի գին]]</f>
        <v>1980000</v>
      </c>
      <c r="J294" s="1" t="s">
        <v>330</v>
      </c>
      <c r="K294" s="56"/>
    </row>
    <row r="295" spans="2:11" ht="44.25" customHeight="1" thickBot="1" x14ac:dyDescent="0.3">
      <c r="B295" s="85">
        <f>IF(J295&lt;&gt;"",VALUE(LEFT(B294,FIND("/",B294&amp;"/")-1))+1,LEFT(B294,FIND("/",B294&amp;"/")-1)&amp;"/"&amp;IF(ISNUMBER(SEARCH("/",B294)),VALUE(RIGHT(B294,LEN(B294)-FIND("/",B294)))+1,1))</f>
        <v>20260235</v>
      </c>
      <c r="C295" s="24" t="s">
        <v>36</v>
      </c>
      <c r="D295" s="24" t="s">
        <v>152</v>
      </c>
      <c r="E295" s="28" t="s">
        <v>458</v>
      </c>
      <c r="F295" s="1" t="s">
        <v>8</v>
      </c>
      <c r="G295" s="101">
        <v>1</v>
      </c>
      <c r="H295" s="16">
        <v>3000000</v>
      </c>
      <c r="I295" s="27">
        <f>Table2[[#This Row],[Քանակ]]*Table2[[#This Row],[ Միավորի գին]]</f>
        <v>3000000</v>
      </c>
      <c r="J295" s="1" t="s">
        <v>330</v>
      </c>
      <c r="K295" s="56"/>
    </row>
    <row r="296" spans="2:11" ht="44.25" customHeight="1" thickBot="1" x14ac:dyDescent="0.3">
      <c r="B296" s="85">
        <f>IF(J296&lt;&gt;"",VALUE(LEFT(B295,FIND("/",B295&amp;"/")-1))+1,LEFT(B295,FIND("/",B295&amp;"/")-1)&amp;"/"&amp;IF(ISNUMBER(SEARCH("/",B295)),VALUE(RIGHT(B295,LEN(B295)-FIND("/",B295)))+1,1))</f>
        <v>20260236</v>
      </c>
      <c r="C296" s="24" t="s">
        <v>42</v>
      </c>
      <c r="D296" s="24" t="s">
        <v>152</v>
      </c>
      <c r="E296" s="25" t="s">
        <v>373</v>
      </c>
      <c r="F296" s="1" t="s">
        <v>8</v>
      </c>
      <c r="G296" s="101">
        <v>1</v>
      </c>
      <c r="H296" s="16">
        <v>2600000</v>
      </c>
      <c r="I296" s="27">
        <f>Table2[[#This Row],[Քանակ]]*Table2[[#This Row],[ Միավորի գին]]</f>
        <v>2600000</v>
      </c>
      <c r="J296" s="1" t="s">
        <v>330</v>
      </c>
      <c r="K296" s="56"/>
    </row>
    <row r="297" spans="2:11" ht="44.25" customHeight="1" thickBot="1" x14ac:dyDescent="0.3">
      <c r="B297" s="85">
        <f>IF(J297&lt;&gt;"",VALUE(LEFT(B296,FIND("/",B296&amp;"/")-1))+1,LEFT(B296,FIND("/",B296&amp;"/")-1)&amp;"/"&amp;IF(ISNUMBER(SEARCH("/",B296)),VALUE(RIGHT(B296,LEN(B296)-FIND("/",B296)))+1,1))</f>
        <v>20260237</v>
      </c>
      <c r="C297" s="24" t="s">
        <v>79</v>
      </c>
      <c r="D297" s="24" t="s">
        <v>152</v>
      </c>
      <c r="E297" s="28" t="s">
        <v>279</v>
      </c>
      <c r="F297" s="1" t="s">
        <v>8</v>
      </c>
      <c r="G297" s="101">
        <v>1</v>
      </c>
      <c r="H297" s="16">
        <v>206000</v>
      </c>
      <c r="I297" s="27">
        <f>Table2[[#This Row],[Քանակ]]*Table2[[#This Row],[ Միավորի գին]]</f>
        <v>206000</v>
      </c>
      <c r="J297" s="1" t="s">
        <v>330</v>
      </c>
      <c r="K297" s="56"/>
    </row>
    <row r="298" spans="2:11" ht="44.25" customHeight="1" thickBot="1" x14ac:dyDescent="0.3">
      <c r="B298" s="85">
        <f>IF(J298&lt;&gt;"",VALUE(LEFT(B297,FIND("/",B297&amp;"/")-1))+1,LEFT(B297,FIND("/",B297&amp;"/")-1)&amp;"/"&amp;IF(ISNUMBER(SEARCH("/",B297)),VALUE(RIGHT(B297,LEN(B297)-FIND("/",B297)))+1,1))</f>
        <v>20260238</v>
      </c>
      <c r="C298" s="24" t="s">
        <v>36</v>
      </c>
      <c r="D298" s="24" t="s">
        <v>152</v>
      </c>
      <c r="E298" s="28" t="s">
        <v>374</v>
      </c>
      <c r="F298" s="1" t="s">
        <v>8</v>
      </c>
      <c r="G298" s="101">
        <v>1</v>
      </c>
      <c r="H298" s="16">
        <v>1553000</v>
      </c>
      <c r="I298" s="27">
        <f>Table2[[#This Row],[Քանակ]]*Table2[[#This Row],[ Միավորի գին]]</f>
        <v>1553000</v>
      </c>
      <c r="J298" s="1" t="s">
        <v>330</v>
      </c>
      <c r="K298" s="56"/>
    </row>
    <row r="299" spans="2:11" ht="44.25" customHeight="1" thickBot="1" x14ac:dyDescent="0.3">
      <c r="B299" s="85">
        <f>IF(J299&lt;&gt;"",VALUE(LEFT(B298,FIND("/",B298&amp;"/")-1))+1,LEFT(B298,FIND("/",B298&amp;"/")-1)&amp;"/"&amp;IF(ISNUMBER(SEARCH("/",B298)),VALUE(RIGHT(B298,LEN(B298)-FIND("/",B298)))+1,1))</f>
        <v>20260239</v>
      </c>
      <c r="C299" s="24" t="s">
        <v>45</v>
      </c>
      <c r="D299" s="24" t="s">
        <v>152</v>
      </c>
      <c r="E299" s="28" t="s">
        <v>459</v>
      </c>
      <c r="F299" s="1" t="s">
        <v>152</v>
      </c>
      <c r="G299" s="101">
        <v>23</v>
      </c>
      <c r="H299" s="16">
        <v>15000</v>
      </c>
      <c r="I299" s="27">
        <f>Table2[[#This Row],[Քանակ]]*Table2[[#This Row],[ Միավորի գին]]</f>
        <v>345000</v>
      </c>
      <c r="J299" s="1" t="s">
        <v>330</v>
      </c>
      <c r="K299" s="56"/>
    </row>
    <row r="300" spans="2:11" ht="44.25" customHeight="1" thickBot="1" x14ac:dyDescent="0.3">
      <c r="B300" s="85">
        <f>IF(J300&lt;&gt;"",VALUE(LEFT(B299,FIND("/",B299&amp;"/")-1))+1,LEFT(B299,FIND("/",B299&amp;"/")-1)&amp;"/"&amp;IF(ISNUMBER(SEARCH("/",B299)),VALUE(RIGHT(B299,LEN(B299)-FIND("/",B299)))+1,1))</f>
        <v>20260240</v>
      </c>
      <c r="C300" s="24" t="s">
        <v>36</v>
      </c>
      <c r="D300" s="24" t="s">
        <v>152</v>
      </c>
      <c r="E300" s="28" t="s">
        <v>280</v>
      </c>
      <c r="F300" s="1" t="s">
        <v>8</v>
      </c>
      <c r="G300" s="101">
        <v>1</v>
      </c>
      <c r="H300" s="16">
        <v>1655000</v>
      </c>
      <c r="I300" s="27">
        <f>Table2[[#This Row],[Քանակ]]*Table2[[#This Row],[ Միավորի գին]]</f>
        <v>1655000</v>
      </c>
      <c r="J300" s="1" t="s">
        <v>330</v>
      </c>
      <c r="K300" s="56"/>
    </row>
    <row r="301" spans="2:11" ht="44.25" customHeight="1" thickBot="1" x14ac:dyDescent="0.3">
      <c r="B301" s="85">
        <f>IF(J301&lt;&gt;"",VALUE(LEFT(B300,FIND("/",B300&amp;"/")-1))+1,LEFT(B300,FIND("/",B300&amp;"/")-1)&amp;"/"&amp;IF(ISNUMBER(SEARCH("/",B300)),VALUE(RIGHT(B300,LEN(B300)-FIND("/",B300)))+1,1))</f>
        <v>20260241</v>
      </c>
      <c r="C301" s="24" t="s">
        <v>42</v>
      </c>
      <c r="D301" s="24" t="s">
        <v>59</v>
      </c>
      <c r="E301" s="28" t="s">
        <v>59</v>
      </c>
      <c r="F301" s="1" t="s">
        <v>8</v>
      </c>
      <c r="G301" s="101">
        <v>1</v>
      </c>
      <c r="H301" s="16">
        <v>540000</v>
      </c>
      <c r="I301" s="27">
        <f>Table2[[#This Row],[Քանակ]]*Table2[[#This Row],[ Միավորի գին]]</f>
        <v>540000</v>
      </c>
      <c r="J301" s="1" t="s">
        <v>330</v>
      </c>
      <c r="K301" s="56"/>
    </row>
    <row r="302" spans="2:11" ht="44.25" customHeight="1" thickBot="1" x14ac:dyDescent="0.3">
      <c r="B302" s="85">
        <f>IF(J302&lt;&gt;"",VALUE(LEFT(B301,FIND("/",B301&amp;"/")-1))+1,LEFT(B301,FIND("/",B301&amp;"/")-1)&amp;"/"&amp;IF(ISNUMBER(SEARCH("/",B301)),VALUE(RIGHT(B301,LEN(B301)-FIND("/",B301)))+1,1))</f>
        <v>20260242</v>
      </c>
      <c r="C302" s="131" t="s">
        <v>910</v>
      </c>
      <c r="D302" s="24" t="s">
        <v>151</v>
      </c>
      <c r="E302" s="28" t="s">
        <v>764</v>
      </c>
      <c r="F302" s="1" t="s">
        <v>8</v>
      </c>
      <c r="G302" s="101">
        <v>1</v>
      </c>
      <c r="H302" s="16">
        <v>266000</v>
      </c>
      <c r="I302" s="27">
        <f>Table2[[#This Row],[Քանակ]]*Table2[[#This Row],[ Միավորի գին]]</f>
        <v>266000</v>
      </c>
      <c r="J302" s="1" t="s">
        <v>330</v>
      </c>
      <c r="K302" s="56"/>
    </row>
    <row r="303" spans="2:11" ht="44.25" customHeight="1" thickBot="1" x14ac:dyDescent="0.3">
      <c r="B303" s="85">
        <f>IF(J303&lt;&gt;"",VALUE(LEFT(B302,FIND("/",B302&amp;"/")-1))+1,LEFT(B302,FIND("/",B302&amp;"/")-1)&amp;"/"&amp;IF(ISNUMBER(SEARCH("/",B302)),VALUE(RIGHT(B302,LEN(B302)-FIND("/",B302)))+1,1))</f>
        <v>20260243</v>
      </c>
      <c r="C303" s="24" t="s">
        <v>42</v>
      </c>
      <c r="D303" s="24" t="s">
        <v>152</v>
      </c>
      <c r="E303" s="28" t="s">
        <v>59</v>
      </c>
      <c r="F303" s="1" t="s">
        <v>8</v>
      </c>
      <c r="G303" s="101">
        <v>1</v>
      </c>
      <c r="H303" s="16">
        <v>240000</v>
      </c>
      <c r="I303" s="27">
        <f>Table2[[#This Row],[Քանակ]]*Table2[[#This Row],[ Միավորի գին]]</f>
        <v>240000</v>
      </c>
      <c r="J303" s="1" t="s">
        <v>330</v>
      </c>
      <c r="K303" s="56"/>
    </row>
    <row r="304" spans="2:11" ht="18" thickBot="1" x14ac:dyDescent="0.3">
      <c r="B304" s="85">
        <f>IF(J304&lt;&gt;"",VALUE(LEFT(B303,FIND("/",B303&amp;"/")-1))+1,LEFT(B303,FIND("/",B303&amp;"/")-1)&amp;"/"&amp;IF(ISNUMBER(SEARCH("/",B303)),VALUE(RIGHT(B303,LEN(B303)-FIND("/",B303)))+1,1))</f>
        <v>20260244</v>
      </c>
      <c r="C304" s="24"/>
      <c r="D304" s="24"/>
      <c r="E304" s="28"/>
      <c r="F304" s="1"/>
      <c r="G304" s="101"/>
      <c r="H304" s="16"/>
      <c r="I304" s="27"/>
      <c r="J304" s="1" t="s">
        <v>330</v>
      </c>
      <c r="K304" s="1"/>
    </row>
    <row r="305" spans="2:11" ht="44.25" customHeight="1" thickBot="1" x14ac:dyDescent="0.3">
      <c r="B305" s="85">
        <f>IF(J305&lt;&gt;"",VALUE(LEFT(B304,FIND("/",B304&amp;"/")-1))+1,LEFT(B304,FIND("/",B304&amp;"/")-1)&amp;"/"&amp;IF(ISNUMBER(SEARCH("/",B304)),VALUE(RIGHT(B304,LEN(B304)-FIND("/",B304)))+1,1))</f>
        <v>20260245</v>
      </c>
      <c r="C305" s="24" t="s">
        <v>42</v>
      </c>
      <c r="D305" s="24" t="s">
        <v>59</v>
      </c>
      <c r="E305" s="28" t="s">
        <v>59</v>
      </c>
      <c r="F305" s="1" t="s">
        <v>8</v>
      </c>
      <c r="G305" s="101">
        <v>1</v>
      </c>
      <c r="H305" s="16">
        <v>2915000</v>
      </c>
      <c r="I305" s="27">
        <f>Table2[[#This Row],[Քանակ]]*Table2[[#This Row],[ Միավորի գին]]</f>
        <v>2915000</v>
      </c>
      <c r="J305" s="1" t="s">
        <v>330</v>
      </c>
      <c r="K305" s="56"/>
    </row>
    <row r="306" spans="2:11" ht="44.25" customHeight="1" thickBot="1" x14ac:dyDescent="0.3">
      <c r="B306" s="85">
        <f>IF(J306&lt;&gt;"",VALUE(LEFT(B305,FIND("/",B305&amp;"/")-1))+1,LEFT(B305,FIND("/",B305&amp;"/")-1)&amp;"/"&amp;IF(ISNUMBER(SEARCH("/",B305)),VALUE(RIGHT(B305,LEN(B305)-FIND("/",B305)))+1,1))</f>
        <v>20260246</v>
      </c>
      <c r="C306" s="131" t="s">
        <v>910</v>
      </c>
      <c r="D306" s="24" t="s">
        <v>151</v>
      </c>
      <c r="E306" s="28" t="s">
        <v>281</v>
      </c>
      <c r="F306" s="1" t="s">
        <v>8</v>
      </c>
      <c r="G306" s="101">
        <v>1</v>
      </c>
      <c r="H306" s="16">
        <v>147242000</v>
      </c>
      <c r="I306" s="27">
        <f>Table2[[#This Row],[Քանակ]]*Table2[[#This Row],[ Միավորի գին]]</f>
        <v>147242000</v>
      </c>
      <c r="J306" s="1" t="s">
        <v>329</v>
      </c>
      <c r="K306" s="56"/>
    </row>
    <row r="307" spans="2:11" ht="44.25" customHeight="1" thickBot="1" x14ac:dyDescent="0.3">
      <c r="B307" s="85">
        <f>IF(J307&lt;&gt;"",VALUE(LEFT(B306,FIND("/",B306&amp;"/")-1))+1,LEFT(B306,FIND("/",B306&amp;"/")-1)&amp;"/"&amp;IF(ISNUMBER(SEARCH("/",B306)),VALUE(RIGHT(B306,LEN(B306)-FIND("/",B306)))+1,1))</f>
        <v>20260247</v>
      </c>
      <c r="C307" s="24" t="s">
        <v>42</v>
      </c>
      <c r="D307" s="24" t="s">
        <v>152</v>
      </c>
      <c r="E307" s="28" t="s">
        <v>59</v>
      </c>
      <c r="F307" s="1" t="s">
        <v>8</v>
      </c>
      <c r="G307" s="101">
        <v>1</v>
      </c>
      <c r="H307" s="16">
        <v>2209000</v>
      </c>
      <c r="I307" s="27">
        <f>Table2[[#This Row],[Քանակ]]*Table2[[#This Row],[ Միավորի գին]]</f>
        <v>2209000</v>
      </c>
      <c r="J307" s="1" t="s">
        <v>330</v>
      </c>
      <c r="K307" s="56"/>
    </row>
    <row r="308" spans="2:11" ht="18" thickBot="1" x14ac:dyDescent="0.3">
      <c r="B308" s="85">
        <f>IF(J308&lt;&gt;"",VALUE(LEFT(B307,FIND("/",B307&amp;"/")-1))+1,LEFT(B307,FIND("/",B307&amp;"/")-1)&amp;"/"&amp;IF(ISNUMBER(SEARCH("/",B307)),VALUE(RIGHT(B307,LEN(B307)-FIND("/",B307)))+1,1))</f>
        <v>20260248</v>
      </c>
      <c r="C308" s="24"/>
      <c r="D308" s="24"/>
      <c r="E308" s="28"/>
      <c r="F308" s="1"/>
      <c r="G308" s="101"/>
      <c r="H308" s="16"/>
      <c r="I308" s="27"/>
      <c r="J308" s="1" t="s">
        <v>330</v>
      </c>
      <c r="K308" s="1"/>
    </row>
    <row r="309" spans="2:11" ht="44.25" customHeight="1" thickBot="1" x14ac:dyDescent="0.3">
      <c r="B309" s="85">
        <f>IF(J309&lt;&gt;"",VALUE(LEFT(B308,FIND("/",B308&amp;"/")-1))+1,LEFT(B308,FIND("/",B308&amp;"/")-1)&amp;"/"&amp;IF(ISNUMBER(SEARCH("/",B308)),VALUE(RIGHT(B308,LEN(B308)-FIND("/",B308)))+1,1))</f>
        <v>20260249</v>
      </c>
      <c r="C309" s="24" t="s">
        <v>42</v>
      </c>
      <c r="D309" s="24" t="s">
        <v>59</v>
      </c>
      <c r="E309" s="28" t="s">
        <v>59</v>
      </c>
      <c r="F309" s="1" t="s">
        <v>8</v>
      </c>
      <c r="G309" s="101">
        <v>1</v>
      </c>
      <c r="H309" s="16">
        <v>2000000</v>
      </c>
      <c r="I309" s="27">
        <f>Table2[[#This Row],[Քանակ]]*Table2[[#This Row],[ Միավորի գին]]</f>
        <v>2000000</v>
      </c>
      <c r="J309" s="1" t="s">
        <v>330</v>
      </c>
      <c r="K309" s="56"/>
    </row>
    <row r="310" spans="2:11" ht="44.25" customHeight="1" thickBot="1" x14ac:dyDescent="0.3">
      <c r="B310" s="85">
        <f>IF(J310&lt;&gt;"",VALUE(LEFT(B309,FIND("/",B309&amp;"/")-1))+1,LEFT(B309,FIND("/",B309&amp;"/")-1)&amp;"/"&amp;IF(ISNUMBER(SEARCH("/",B309)),VALUE(RIGHT(B309,LEN(B309)-FIND("/",B309)))+1,1))</f>
        <v>20260250</v>
      </c>
      <c r="C310" s="131" t="s">
        <v>910</v>
      </c>
      <c r="D310" s="24" t="s">
        <v>151</v>
      </c>
      <c r="E310" s="28" t="s">
        <v>281</v>
      </c>
      <c r="F310" s="1" t="s">
        <v>8</v>
      </c>
      <c r="G310" s="101">
        <v>1</v>
      </c>
      <c r="H310" s="16">
        <v>60020000</v>
      </c>
      <c r="I310" s="27">
        <f>Table2[[#This Row],[Քանակ]]*Table2[[#This Row],[ Միավորի գին]]</f>
        <v>60020000</v>
      </c>
      <c r="J310" s="1" t="s">
        <v>329</v>
      </c>
      <c r="K310" s="56"/>
    </row>
    <row r="311" spans="2:11" ht="44.25" customHeight="1" thickBot="1" x14ac:dyDescent="0.3">
      <c r="B311" s="85">
        <f>IF(J311&lt;&gt;"",VALUE(LEFT(B310,FIND("/",B310&amp;"/")-1))+1,LEFT(B310,FIND("/",B310&amp;"/")-1)&amp;"/"&amp;IF(ISNUMBER(SEARCH("/",B310)),VALUE(RIGHT(B310,LEN(B310)-FIND("/",B310)))+1,1))</f>
        <v>20260251</v>
      </c>
      <c r="C311" s="24" t="s">
        <v>42</v>
      </c>
      <c r="D311" s="24" t="s">
        <v>152</v>
      </c>
      <c r="E311" s="28" t="s">
        <v>59</v>
      </c>
      <c r="F311" s="1" t="s">
        <v>8</v>
      </c>
      <c r="G311" s="101">
        <v>1</v>
      </c>
      <c r="H311" s="16">
        <v>1080000</v>
      </c>
      <c r="I311" s="27">
        <f>Table2[[#This Row],[Քանակ]]*Table2[[#This Row],[ Միավորի գին]]</f>
        <v>1080000</v>
      </c>
      <c r="J311" s="1" t="s">
        <v>330</v>
      </c>
      <c r="K311" s="56"/>
    </row>
    <row r="312" spans="2:11" ht="44.25" customHeight="1" thickBot="1" x14ac:dyDescent="0.3">
      <c r="B312" s="85">
        <f>IF(J312&lt;&gt;"",VALUE(LEFT(B311,FIND("/",B311&amp;"/")-1))+1,LEFT(B311,FIND("/",B311&amp;"/")-1)&amp;"/"&amp;IF(ISNUMBER(SEARCH("/",B311)),VALUE(RIGHT(B311,LEN(B311)-FIND("/",B311)))+1,1))</f>
        <v>20260252</v>
      </c>
      <c r="C312" s="24" t="s">
        <v>42</v>
      </c>
      <c r="D312" s="24" t="s">
        <v>59</v>
      </c>
      <c r="E312" s="28" t="s">
        <v>59</v>
      </c>
      <c r="F312" s="1" t="s">
        <v>8</v>
      </c>
      <c r="G312" s="101">
        <v>1</v>
      </c>
      <c r="H312" s="16">
        <v>1820000</v>
      </c>
      <c r="I312" s="27">
        <f>Table2[[#This Row],[Քանակ]]*Table2[[#This Row],[ Միավորի գին]]</f>
        <v>1820000</v>
      </c>
      <c r="J312" s="1" t="s">
        <v>330</v>
      </c>
      <c r="K312" s="56"/>
    </row>
    <row r="313" spans="2:11" ht="44.25" customHeight="1" thickBot="1" x14ac:dyDescent="0.3">
      <c r="B313" s="85">
        <f>IF(J313&lt;&gt;"",VALUE(LEFT(B312,FIND("/",B312&amp;"/")-1))+1,LEFT(B312,FIND("/",B312&amp;"/")-1)&amp;"/"&amp;IF(ISNUMBER(SEARCH("/",B312)),VALUE(RIGHT(B312,LEN(B312)-FIND("/",B312)))+1,1))</f>
        <v>20260253</v>
      </c>
      <c r="C313" s="24"/>
      <c r="D313" s="24"/>
      <c r="E313" s="28"/>
      <c r="F313" s="1"/>
      <c r="G313" s="101"/>
      <c r="H313" s="16"/>
      <c r="I313" s="27"/>
      <c r="J313" s="1" t="s">
        <v>329</v>
      </c>
      <c r="K313" s="56"/>
    </row>
    <row r="314" spans="2:11" ht="44.25" customHeight="1" thickBot="1" x14ac:dyDescent="0.3">
      <c r="B314" s="85">
        <f>IF(J314&lt;&gt;"",VALUE(LEFT(B313,FIND("/",B313&amp;"/")-1))+1,LEFT(B313,FIND("/",B313&amp;"/")-1)&amp;"/"&amp;IF(ISNUMBER(SEARCH("/",B313)),VALUE(RIGHT(B313,LEN(B313)-FIND("/",B313)))+1,1))</f>
        <v>20260254</v>
      </c>
      <c r="C314" s="24" t="s">
        <v>42</v>
      </c>
      <c r="D314" s="24" t="s">
        <v>152</v>
      </c>
      <c r="E314" s="28" t="s">
        <v>59</v>
      </c>
      <c r="F314" s="1" t="s">
        <v>8</v>
      </c>
      <c r="G314" s="101">
        <v>1</v>
      </c>
      <c r="H314" s="16">
        <v>1320000</v>
      </c>
      <c r="I314" s="27">
        <f>Table2[[#This Row],[Քանակ]]*Table2[[#This Row],[ Միավորի գին]]</f>
        <v>1320000</v>
      </c>
      <c r="J314" s="1" t="s">
        <v>330</v>
      </c>
      <c r="K314" s="56"/>
    </row>
    <row r="315" spans="2:11" ht="50.25" thickBot="1" x14ac:dyDescent="0.3">
      <c r="B315" s="85">
        <f>IF(J315&lt;&gt;"",VALUE(LEFT(B314,FIND("/",B314&amp;"/")-1))+1,LEFT(B314,FIND("/",B314&amp;"/")-1)&amp;"/"&amp;IF(ISNUMBER(SEARCH("/",B314)),VALUE(RIGHT(B314,LEN(B314)-FIND("/",B314)))+1,1))</f>
        <v>20260255</v>
      </c>
      <c r="C315" s="114" t="s">
        <v>730</v>
      </c>
      <c r="D315" s="24" t="s">
        <v>282</v>
      </c>
      <c r="E315" s="28" t="s">
        <v>471</v>
      </c>
      <c r="F315" s="1" t="s">
        <v>8</v>
      </c>
      <c r="G315" s="101">
        <v>1</v>
      </c>
      <c r="H315" s="16">
        <v>280000</v>
      </c>
      <c r="I315" s="27">
        <v>280000</v>
      </c>
      <c r="J315" s="1" t="s">
        <v>330</v>
      </c>
      <c r="K315" s="1"/>
    </row>
    <row r="316" spans="2:11" ht="18" thickBot="1" x14ac:dyDescent="0.3">
      <c r="B316" s="85">
        <f>IF(J316&lt;&gt;"",VALUE(LEFT(B315,FIND("/",B315&amp;"/")-1))+1,LEFT(B315,FIND("/",B315&amp;"/")-1)&amp;"/"&amp;IF(ISNUMBER(SEARCH("/",B315)),VALUE(RIGHT(B315,LEN(B315)-FIND("/",B315)))+1,1))</f>
        <v>20260256</v>
      </c>
      <c r="C316" s="24"/>
      <c r="D316" s="24"/>
      <c r="E316" s="28"/>
      <c r="F316" s="1"/>
      <c r="G316" s="101"/>
      <c r="H316" s="16"/>
      <c r="I316" s="27"/>
      <c r="J316" s="1" t="s">
        <v>330</v>
      </c>
      <c r="K316" s="1"/>
    </row>
    <row r="317" spans="2:11" ht="18" thickBot="1" x14ac:dyDescent="0.3">
      <c r="B317" s="85">
        <f>IF(J317&lt;&gt;"",VALUE(LEFT(B316,FIND("/",B316&amp;"/")-1))+1,LEFT(B316,FIND("/",B316&amp;"/")-1)&amp;"/"&amp;IF(ISNUMBER(SEARCH("/",B316)),VALUE(RIGHT(B316,LEN(B316)-FIND("/",B316)))+1,1))</f>
        <v>20260257</v>
      </c>
      <c r="C317" s="24"/>
      <c r="D317" s="24"/>
      <c r="E317" s="28"/>
      <c r="F317" s="1"/>
      <c r="G317" s="101"/>
      <c r="H317" s="16"/>
      <c r="I317" s="27"/>
      <c r="J317" s="1" t="s">
        <v>330</v>
      </c>
      <c r="K317" s="1"/>
    </row>
    <row r="318" spans="2:11" ht="18" thickBot="1" x14ac:dyDescent="0.3">
      <c r="B318" s="85">
        <f>IF(J318&lt;&gt;"",VALUE(LEFT(B317,FIND("/",B317&amp;"/")-1))+1,LEFT(B317,FIND("/",B317&amp;"/")-1)&amp;"/"&amp;IF(ISNUMBER(SEARCH("/",B317)),VALUE(RIGHT(B317,LEN(B317)-FIND("/",B317)))+1,1))</f>
        <v>20260258</v>
      </c>
      <c r="C318" s="24"/>
      <c r="D318" s="24"/>
      <c r="E318" s="28"/>
      <c r="F318" s="1"/>
      <c r="G318" s="101"/>
      <c r="H318" s="16"/>
      <c r="I318" s="27"/>
      <c r="J318" s="1" t="s">
        <v>330</v>
      </c>
      <c r="K318" s="1"/>
    </row>
    <row r="319" spans="2:11" ht="44.25" customHeight="1" thickBot="1" x14ac:dyDescent="0.3">
      <c r="B319" s="85">
        <f>IF(J319&lt;&gt;"",VALUE(LEFT(B318,FIND("/",B318&amp;"/")-1))+1,LEFT(B318,FIND("/",B318&amp;"/")-1)&amp;"/"&amp;IF(ISNUMBER(SEARCH("/",B318)),VALUE(RIGHT(B318,LEN(B318)-FIND("/",B318)))+1,1))</f>
        <v>20260259</v>
      </c>
      <c r="C319" s="24"/>
      <c r="D319" s="24"/>
      <c r="E319" s="28"/>
      <c r="F319" s="1"/>
      <c r="G319" s="101"/>
      <c r="H319" s="16"/>
      <c r="I319" s="27"/>
      <c r="J319" s="1" t="s">
        <v>329</v>
      </c>
      <c r="K319" s="56"/>
    </row>
    <row r="320" spans="2:11" ht="44.25" customHeight="1" thickBot="1" x14ac:dyDescent="0.3">
      <c r="B320" s="85">
        <f>IF(J320&lt;&gt;"",VALUE(LEFT(B319,FIND("/",B319&amp;"/")-1))+1,LEFT(B319,FIND("/",B319&amp;"/")-1)&amp;"/"&amp;IF(ISNUMBER(SEARCH("/",B319)),VALUE(RIGHT(B319,LEN(B319)-FIND("/",B319)))+1,1))</f>
        <v>20260260</v>
      </c>
      <c r="C320" s="24" t="s">
        <v>36</v>
      </c>
      <c r="D320" s="24" t="s">
        <v>152</v>
      </c>
      <c r="E320" s="28" t="s">
        <v>283</v>
      </c>
      <c r="F320" s="1" t="s">
        <v>8</v>
      </c>
      <c r="G320" s="101">
        <v>1</v>
      </c>
      <c r="H320" s="16">
        <v>2500000</v>
      </c>
      <c r="I320" s="27">
        <f>Table2[[#This Row],[Քանակ]]*Table2[[#This Row],[ Միավորի գին]]</f>
        <v>2500000</v>
      </c>
      <c r="J320" s="1" t="s">
        <v>330</v>
      </c>
      <c r="K320" s="56"/>
    </row>
    <row r="321" spans="2:11" ht="18" thickBot="1" x14ac:dyDescent="0.3">
      <c r="B321" s="85">
        <f>IF(J321&lt;&gt;"",VALUE(LEFT(B320,FIND("/",B320&amp;"/")-1))+1,LEFT(B320,FIND("/",B320&amp;"/")-1)&amp;"/"&amp;IF(ISNUMBER(SEARCH("/",B320)),VALUE(RIGHT(B320,LEN(B320)-FIND("/",B320)))+1,1))</f>
        <v>20260261</v>
      </c>
      <c r="C321" s="131" t="s">
        <v>676</v>
      </c>
      <c r="D321" s="24" t="s">
        <v>282</v>
      </c>
      <c r="E321" s="28" t="s">
        <v>472</v>
      </c>
      <c r="F321" s="1" t="s">
        <v>8</v>
      </c>
      <c r="G321" s="101">
        <v>1</v>
      </c>
      <c r="H321" s="16">
        <v>400000</v>
      </c>
      <c r="I321" s="27">
        <v>400000</v>
      </c>
      <c r="J321" s="1" t="s">
        <v>330</v>
      </c>
      <c r="K321" s="1"/>
    </row>
    <row r="322" spans="2:11" ht="66.75" thickBot="1" x14ac:dyDescent="0.3">
      <c r="B322" s="85">
        <f>IF(J322&lt;&gt;"",VALUE(LEFT(B321,FIND("/",B321&amp;"/")-1))+1,LEFT(B321,FIND("/",B321&amp;"/")-1)&amp;"/"&amp;IF(ISNUMBER(SEARCH("/",B321)),VALUE(RIGHT(B321,LEN(B321)-FIND("/",B321)))+1,1))</f>
        <v>20260262</v>
      </c>
      <c r="C322" s="24" t="s">
        <v>829</v>
      </c>
      <c r="D322" s="24" t="s">
        <v>282</v>
      </c>
      <c r="E322" s="28" t="s">
        <v>473</v>
      </c>
      <c r="F322" s="1" t="s">
        <v>8</v>
      </c>
      <c r="G322" s="101">
        <v>1</v>
      </c>
      <c r="H322" s="16">
        <v>100000</v>
      </c>
      <c r="I322" s="27">
        <v>100000</v>
      </c>
      <c r="J322" s="1" t="s">
        <v>330</v>
      </c>
      <c r="K322" s="1"/>
    </row>
    <row r="323" spans="2:11" ht="44.25" customHeight="1" thickBot="1" x14ac:dyDescent="0.3">
      <c r="B323" s="85">
        <f>IF(J323&lt;&gt;"",VALUE(LEFT(B322,FIND("/",B322&amp;"/")-1))+1,LEFT(B322,FIND("/",B322&amp;"/")-1)&amp;"/"&amp;IF(ISNUMBER(SEARCH("/",B322)),VALUE(RIGHT(B322,LEN(B322)-FIND("/",B322)))+1,1))</f>
        <v>20260263</v>
      </c>
      <c r="C323" s="24" t="s">
        <v>36</v>
      </c>
      <c r="D323" s="24" t="s">
        <v>152</v>
      </c>
      <c r="E323" s="28" t="s">
        <v>284</v>
      </c>
      <c r="F323" s="1" t="s">
        <v>8</v>
      </c>
      <c r="G323" s="101">
        <v>1</v>
      </c>
      <c r="H323" s="16">
        <v>5786000</v>
      </c>
      <c r="I323" s="27">
        <f>Table2[[#This Row],[Քանակ]]*Table2[[#This Row],[ Միավորի գին]]</f>
        <v>5786000</v>
      </c>
      <c r="J323" s="1" t="s">
        <v>330</v>
      </c>
      <c r="K323" s="56"/>
    </row>
    <row r="324" spans="2:11" ht="66.75" thickBot="1" x14ac:dyDescent="0.3">
      <c r="B324" s="85">
        <f>IF(J324&lt;&gt;"",VALUE(LEFT(B323,FIND("/",B323&amp;"/")-1))+1,LEFT(B323,FIND("/",B323&amp;"/")-1)&amp;"/"&amp;IF(ISNUMBER(SEARCH("/",B323)),VALUE(RIGHT(B323,LEN(B323)-FIND("/",B323)))+1,1))</f>
        <v>20260264</v>
      </c>
      <c r="C324" s="114" t="s">
        <v>774</v>
      </c>
      <c r="D324" s="24" t="s">
        <v>282</v>
      </c>
      <c r="E324" s="28" t="s">
        <v>475</v>
      </c>
      <c r="F324" s="1" t="s">
        <v>8</v>
      </c>
      <c r="G324" s="101">
        <v>1</v>
      </c>
      <c r="H324" s="16">
        <v>214000</v>
      </c>
      <c r="I324" s="27">
        <v>214000</v>
      </c>
      <c r="J324" s="1" t="s">
        <v>330</v>
      </c>
      <c r="K324" s="1"/>
    </row>
    <row r="325" spans="2:11" ht="44.25" customHeight="1" thickBot="1" x14ac:dyDescent="0.3">
      <c r="B325" s="85">
        <f>IF(J325&lt;&gt;"",VALUE(LEFT(B324,FIND("/",B324&amp;"/")-1))+1,LEFT(B324,FIND("/",B324&amp;"/")-1)&amp;"/"&amp;IF(ISNUMBER(SEARCH("/",B324)),VALUE(RIGHT(B324,LEN(B324)-FIND("/",B324)))+1,1))</f>
        <v>20260265</v>
      </c>
      <c r="C325" s="24" t="s">
        <v>36</v>
      </c>
      <c r="D325" s="24" t="s">
        <v>152</v>
      </c>
      <c r="E325" s="28" t="s">
        <v>375</v>
      </c>
      <c r="F325" s="1" t="s">
        <v>8</v>
      </c>
      <c r="G325" s="101">
        <v>1</v>
      </c>
      <c r="H325" s="16">
        <v>200000</v>
      </c>
      <c r="I325" s="27">
        <f>Table2[[#This Row],[Քանակ]]*Table2[[#This Row],[ Միավորի գին]]</f>
        <v>200000</v>
      </c>
      <c r="J325" s="1" t="s">
        <v>330</v>
      </c>
      <c r="K325" s="56"/>
    </row>
    <row r="326" spans="2:11" s="44" customFormat="1" ht="96.75" customHeight="1" thickBot="1" x14ac:dyDescent="0.3">
      <c r="B326" s="85">
        <f>IF(J326&lt;&gt;"",VALUE(LEFT(B325,FIND("/",B325&amp;"/")-1))+1,LEFT(B325,FIND("/",B325&amp;"/")-1)&amp;"/"&amp;IF(ISNUMBER(SEARCH("/",B325)),VALUE(RIGHT(B325,LEN(B325)-FIND("/",B325)))+1,1))</f>
        <v>20260266</v>
      </c>
      <c r="C326" s="24" t="s">
        <v>36</v>
      </c>
      <c r="D326" s="24" t="s">
        <v>152</v>
      </c>
      <c r="E326" s="28" t="s">
        <v>685</v>
      </c>
      <c r="F326" s="1" t="s">
        <v>8</v>
      </c>
      <c r="G326" s="101">
        <v>1</v>
      </c>
      <c r="H326" s="16">
        <v>76500</v>
      </c>
      <c r="I326" s="27">
        <f>Table2[[#This Row],[Քանակ]]*Table2[[#This Row],[ Միավորի գին]]</f>
        <v>76500</v>
      </c>
      <c r="J326" s="1" t="s">
        <v>330</v>
      </c>
      <c r="K326" s="56"/>
    </row>
    <row r="327" spans="2:11" ht="50.25" thickBot="1" x14ac:dyDescent="0.3">
      <c r="B327" s="85">
        <f>IF(J327&lt;&gt;"",VALUE(LEFT(B326,FIND("/",B326&amp;"/")-1))+1,LEFT(B326,FIND("/",B326&amp;"/")-1)&amp;"/"&amp;IF(ISNUMBER(SEARCH("/",B326)),VALUE(RIGHT(B326,LEN(B326)-FIND("/",B326)))+1,1))</f>
        <v>20260267</v>
      </c>
      <c r="C327" s="131" t="s">
        <v>676</v>
      </c>
      <c r="D327" s="24" t="s">
        <v>282</v>
      </c>
      <c r="E327" s="28" t="s">
        <v>474</v>
      </c>
      <c r="F327" s="1" t="s">
        <v>8</v>
      </c>
      <c r="G327" s="101">
        <v>1</v>
      </c>
      <c r="H327" s="16">
        <v>6000000</v>
      </c>
      <c r="I327" s="27">
        <v>6000000</v>
      </c>
      <c r="J327" s="1" t="s">
        <v>330</v>
      </c>
      <c r="K327" s="1"/>
    </row>
    <row r="328" spans="2:11" ht="50.25" thickBot="1" x14ac:dyDescent="0.3">
      <c r="B328" s="85">
        <f>IF(J328&lt;&gt;"",VALUE(LEFT(B327,FIND("/",B327&amp;"/")-1))+1,LEFT(B327,FIND("/",B327&amp;"/")-1)&amp;"/"&amp;IF(ISNUMBER(SEARCH("/",B327)),VALUE(RIGHT(B327,LEN(B327)-FIND("/",B327)))+1,1))</f>
        <v>20260268</v>
      </c>
      <c r="C328" s="131" t="s">
        <v>676</v>
      </c>
      <c r="D328" s="24" t="s">
        <v>282</v>
      </c>
      <c r="E328" s="28" t="s">
        <v>474</v>
      </c>
      <c r="F328" s="1" t="s">
        <v>8</v>
      </c>
      <c r="G328" s="101">
        <v>1</v>
      </c>
      <c r="H328" s="16">
        <v>2000000</v>
      </c>
      <c r="I328" s="27">
        <v>2000000</v>
      </c>
      <c r="J328" s="1" t="s">
        <v>330</v>
      </c>
      <c r="K328" s="1"/>
    </row>
    <row r="329" spans="2:11" ht="44.25" customHeight="1" thickBot="1" x14ac:dyDescent="0.3">
      <c r="B329" s="85">
        <f>IF(J329&lt;&gt;"",VALUE(LEFT(B328,FIND("/",B328&amp;"/")-1))+1,LEFT(B328,FIND("/",B328&amp;"/")-1)&amp;"/"&amp;IF(ISNUMBER(SEARCH("/",B328)),VALUE(RIGHT(B328,LEN(B328)-FIND("/",B328)))+1,1))</f>
        <v>20260269</v>
      </c>
      <c r="C329" s="24" t="s">
        <v>36</v>
      </c>
      <c r="D329" s="24" t="s">
        <v>152</v>
      </c>
      <c r="E329" s="28" t="s">
        <v>285</v>
      </c>
      <c r="F329" s="1" t="s">
        <v>8</v>
      </c>
      <c r="G329" s="101">
        <v>1</v>
      </c>
      <c r="H329" s="16">
        <v>4000000</v>
      </c>
      <c r="I329" s="27">
        <f>Table2[[#This Row],[Քանակ]]*Table2[[#This Row],[ Միավորի գին]]</f>
        <v>4000000</v>
      </c>
      <c r="J329" s="1" t="s">
        <v>330</v>
      </c>
      <c r="K329" s="56"/>
    </row>
    <row r="330" spans="2:11" ht="50.25" thickBot="1" x14ac:dyDescent="0.3">
      <c r="B330" s="85">
        <f>IF(J330&lt;&gt;"",VALUE(LEFT(B329,FIND("/",B329&amp;"/")-1))+1,LEFT(B329,FIND("/",B329&amp;"/")-1)&amp;"/"&amp;IF(ISNUMBER(SEARCH("/",B329)),VALUE(RIGHT(B329,LEN(B329)-FIND("/",B329)))+1,1))</f>
        <v>20260270</v>
      </c>
      <c r="C330" s="131" t="s">
        <v>676</v>
      </c>
      <c r="D330" s="24" t="s">
        <v>282</v>
      </c>
      <c r="E330" s="28" t="s">
        <v>474</v>
      </c>
      <c r="F330" s="1" t="s">
        <v>8</v>
      </c>
      <c r="G330" s="101">
        <v>1</v>
      </c>
      <c r="H330" s="16">
        <v>4000000</v>
      </c>
      <c r="I330" s="27">
        <v>4000000</v>
      </c>
      <c r="J330" s="1" t="s">
        <v>330</v>
      </c>
      <c r="K330" s="1"/>
    </row>
    <row r="331" spans="2:11" ht="44.25" customHeight="1" thickBot="1" x14ac:dyDescent="0.3">
      <c r="B331" s="85">
        <f>IF(J331&lt;&gt;"",VALUE(LEFT(B330,FIND("/",B330&amp;"/")-1))+1,LEFT(B330,FIND("/",B330&amp;"/")-1)&amp;"/"&amp;IF(ISNUMBER(SEARCH("/",B330)),VALUE(RIGHT(B330,LEN(B330)-FIND("/",B330)))+1,1))</f>
        <v>20260271</v>
      </c>
      <c r="C331" s="114" t="s">
        <v>774</v>
      </c>
      <c r="D331" s="24" t="s">
        <v>282</v>
      </c>
      <c r="E331" s="28" t="s">
        <v>376</v>
      </c>
      <c r="F331" s="1" t="s">
        <v>8</v>
      </c>
      <c r="G331" s="101">
        <v>1</v>
      </c>
      <c r="H331" s="16">
        <v>15500000</v>
      </c>
      <c r="I331" s="27">
        <v>15500000</v>
      </c>
      <c r="J331" s="1" t="s">
        <v>329</v>
      </c>
      <c r="K331" s="56"/>
    </row>
    <row r="332" spans="2:11" ht="44.25" customHeight="1" thickBot="1" x14ac:dyDescent="0.3">
      <c r="B332" s="85">
        <f>IF(J332&lt;&gt;"",VALUE(LEFT(B331,FIND("/",B331&amp;"/")-1))+1,LEFT(B331,FIND("/",B331&amp;"/")-1)&amp;"/"&amp;IF(ISNUMBER(SEARCH("/",B331)),VALUE(RIGHT(B331,LEN(B331)-FIND("/",B331)))+1,1))</f>
        <v>20260272</v>
      </c>
      <c r="C332" s="24"/>
      <c r="D332" s="24"/>
      <c r="E332" s="28"/>
      <c r="F332" s="1"/>
      <c r="G332" s="101"/>
      <c r="H332" s="16"/>
      <c r="I332" s="27"/>
      <c r="J332" s="1" t="s">
        <v>330</v>
      </c>
      <c r="K332" s="56"/>
    </row>
    <row r="333" spans="2:11" ht="18" thickBot="1" x14ac:dyDescent="0.3">
      <c r="B333" s="85">
        <f>IF(J333&lt;&gt;"",VALUE(LEFT(B332,FIND("/",B332&amp;"/")-1))+1,LEFT(B332,FIND("/",B332&amp;"/")-1)&amp;"/"&amp;IF(ISNUMBER(SEARCH("/",B332)),VALUE(RIGHT(B332,LEN(B332)-FIND("/",B332)))+1,1))</f>
        <v>20260273</v>
      </c>
      <c r="C333" s="24"/>
      <c r="D333" s="24"/>
      <c r="E333" s="28"/>
      <c r="F333" s="1"/>
      <c r="G333" s="101"/>
      <c r="H333" s="16"/>
      <c r="I333" s="27"/>
      <c r="J333" s="1" t="s">
        <v>330</v>
      </c>
      <c r="K333" s="1"/>
    </row>
    <row r="334" spans="2:11" ht="44.25" customHeight="1" thickBot="1" x14ac:dyDescent="0.3">
      <c r="B334" s="85">
        <f>IF(J334&lt;&gt;"",VALUE(LEFT(B333,FIND("/",B333&amp;"/")-1))+1,LEFT(B333,FIND("/",B333&amp;"/")-1)&amp;"/"&amp;IF(ISNUMBER(SEARCH("/",B333)),VALUE(RIGHT(B333,LEN(B333)-FIND("/",B333)))+1,1))</f>
        <v>20260274</v>
      </c>
      <c r="C334" s="24"/>
      <c r="D334" s="24"/>
      <c r="E334" s="28"/>
      <c r="F334" s="1"/>
      <c r="G334" s="101"/>
      <c r="H334" s="16"/>
      <c r="I334" s="27"/>
      <c r="J334" s="1" t="s">
        <v>330</v>
      </c>
      <c r="K334" s="56"/>
    </row>
    <row r="335" spans="2:11" ht="18" thickBot="1" x14ac:dyDescent="0.3">
      <c r="B335" s="85">
        <f>IF(J335&lt;&gt;"",VALUE(LEFT(B334,FIND("/",B334&amp;"/")-1))+1,LEFT(B334,FIND("/",B334&amp;"/")-1)&amp;"/"&amp;IF(ISNUMBER(SEARCH("/",B334)),VALUE(RIGHT(B334,LEN(B334)-FIND("/",B334)))+1,1))</f>
        <v>20260275</v>
      </c>
      <c r="C335" s="24"/>
      <c r="D335" s="24"/>
      <c r="E335" s="28"/>
      <c r="F335" s="1"/>
      <c r="G335" s="101"/>
      <c r="H335" s="16"/>
      <c r="I335" s="27"/>
      <c r="J335" s="1" t="s">
        <v>330</v>
      </c>
      <c r="K335" s="1"/>
    </row>
    <row r="336" spans="2:11" ht="18" thickBot="1" x14ac:dyDescent="0.3">
      <c r="B336" s="85">
        <f>IF(J336&lt;&gt;"",VALUE(LEFT(B335,FIND("/",B335&amp;"/")-1))+1,LEFT(B335,FIND("/",B335&amp;"/")-1)&amp;"/"&amp;IF(ISNUMBER(SEARCH("/",B335)),VALUE(RIGHT(B335,LEN(B335)-FIND("/",B335)))+1,1))</f>
        <v>20260276</v>
      </c>
      <c r="C336" s="131" t="s">
        <v>826</v>
      </c>
      <c r="D336" s="24" t="s">
        <v>282</v>
      </c>
      <c r="E336" s="28" t="s">
        <v>476</v>
      </c>
      <c r="F336" s="1"/>
      <c r="G336" s="101"/>
      <c r="H336" s="16"/>
      <c r="I336" s="27">
        <f>SUM(I337:I339)</f>
        <v>3080400</v>
      </c>
      <c r="J336" s="1" t="s">
        <v>330</v>
      </c>
      <c r="K336" s="1" t="s">
        <v>335</v>
      </c>
    </row>
    <row r="337" spans="2:11" s="38" customFormat="1" ht="33.75" outlineLevel="1" thickBot="1" x14ac:dyDescent="0.3">
      <c r="B337" s="85" t="str">
        <f>IF(J337&lt;&gt;"",VALUE(LEFT(B336,FIND("/",B336&amp;"/")-1))+1,LEFT(B336,FIND("/",B336&amp;"/")-1)&amp;"/"&amp;IF(ISNUMBER(SEARCH("/",B336)),VALUE(RIGHT(B336,LEN(B336)-FIND("/",B336)))+1,1))</f>
        <v>20260276/1</v>
      </c>
      <c r="C337" s="134" t="s">
        <v>826</v>
      </c>
      <c r="D337" s="39" t="s">
        <v>282</v>
      </c>
      <c r="E337" s="42" t="s">
        <v>971</v>
      </c>
      <c r="F337" s="126" t="s">
        <v>10</v>
      </c>
      <c r="G337" s="100">
        <v>2</v>
      </c>
      <c r="H337" s="36">
        <v>1475000</v>
      </c>
      <c r="I337" s="35">
        <f t="shared" ref="I337:I339" si="5">G337*H337</f>
        <v>2950000</v>
      </c>
      <c r="J337" s="125"/>
      <c r="K337" s="56" t="s">
        <v>335</v>
      </c>
    </row>
    <row r="338" spans="2:11" s="38" customFormat="1" ht="18" outlineLevel="1" thickBot="1" x14ac:dyDescent="0.3">
      <c r="B338" s="85" t="str">
        <f>IF(J338&lt;&gt;"",VALUE(LEFT(B337,FIND("/",B337&amp;"/")-1))+1,LEFT(B337,FIND("/",B337&amp;"/")-1)&amp;"/"&amp;IF(ISNUMBER(SEARCH("/",B337)),VALUE(RIGHT(B337,LEN(B337)-FIND("/",B337)))+1,1))</f>
        <v>20260276/2</v>
      </c>
      <c r="C338" s="134" t="s">
        <v>826</v>
      </c>
      <c r="D338" s="39" t="s">
        <v>282</v>
      </c>
      <c r="E338" s="42" t="s">
        <v>515</v>
      </c>
      <c r="F338" s="126" t="s">
        <v>10</v>
      </c>
      <c r="G338" s="100">
        <v>2</v>
      </c>
      <c r="H338" s="36">
        <v>55200</v>
      </c>
      <c r="I338" s="35">
        <f t="shared" si="5"/>
        <v>110400</v>
      </c>
      <c r="J338" s="125"/>
      <c r="K338" s="56" t="s">
        <v>335</v>
      </c>
    </row>
    <row r="339" spans="2:11" s="38" customFormat="1" ht="18" outlineLevel="1" thickBot="1" x14ac:dyDescent="0.3">
      <c r="B339" s="85" t="str">
        <f>IF(J339&lt;&gt;"",VALUE(LEFT(B338,FIND("/",B338&amp;"/")-1))+1,LEFT(B338,FIND("/",B338&amp;"/")-1)&amp;"/"&amp;IF(ISNUMBER(SEARCH("/",B338)),VALUE(RIGHT(B338,LEN(B338)-FIND("/",B338)))+1,1))</f>
        <v>20260276/3</v>
      </c>
      <c r="C339" s="134" t="s">
        <v>826</v>
      </c>
      <c r="D339" s="39" t="s">
        <v>282</v>
      </c>
      <c r="E339" s="42" t="s">
        <v>949</v>
      </c>
      <c r="F339" s="126" t="s">
        <v>10</v>
      </c>
      <c r="G339" s="100">
        <v>1</v>
      </c>
      <c r="H339" s="36">
        <v>20000</v>
      </c>
      <c r="I339" s="35">
        <f t="shared" si="5"/>
        <v>20000</v>
      </c>
      <c r="J339" s="125"/>
      <c r="K339" s="56" t="s">
        <v>335</v>
      </c>
    </row>
    <row r="340" spans="2:11" ht="18" thickBot="1" x14ac:dyDescent="0.3">
      <c r="B340" s="85">
        <f>IF(J340&lt;&gt;"",VALUE(LEFT(B336,FIND("/",B336&amp;"/")-1))+1,LEFT(B336,FIND("/",B336&amp;"/")-1)&amp;"/"&amp;IF(ISNUMBER(SEARCH("/",B336)),VALUE(RIGHT(B336,LEN(B336)-FIND("/",B336)))+1,1))</f>
        <v>20260277</v>
      </c>
      <c r="C340" s="24"/>
      <c r="D340" s="24"/>
      <c r="E340" s="28"/>
      <c r="F340" s="1"/>
      <c r="G340" s="101"/>
      <c r="H340" s="16"/>
      <c r="I340" s="27"/>
      <c r="J340" s="1" t="s">
        <v>330</v>
      </c>
      <c r="K340" s="1"/>
    </row>
    <row r="341" spans="2:11" ht="18" thickBot="1" x14ac:dyDescent="0.3">
      <c r="B341" s="85">
        <f>IF(J341&lt;&gt;"",VALUE(LEFT(B340,FIND("/",B340&amp;"/")-1))+1,LEFT(B340,FIND("/",B340&amp;"/")-1)&amp;"/"&amp;IF(ISNUMBER(SEARCH("/",B340)),VALUE(RIGHT(B340,LEN(B340)-FIND("/",B340)))+1,1))</f>
        <v>20260278</v>
      </c>
      <c r="C341" s="24"/>
      <c r="D341" s="24"/>
      <c r="E341" s="28"/>
      <c r="F341" s="1"/>
      <c r="G341" s="101"/>
      <c r="H341" s="16"/>
      <c r="I341" s="27"/>
      <c r="J341" s="1" t="s">
        <v>330</v>
      </c>
      <c r="K341" s="1"/>
    </row>
    <row r="342" spans="2:11" ht="44.25" customHeight="1" thickBot="1" x14ac:dyDescent="0.3">
      <c r="B342" s="85">
        <f>IF(J342&lt;&gt;"",VALUE(LEFT(B341,FIND("/",B341&amp;"/")-1))+1,LEFT(B341,FIND("/",B341&amp;"/")-1)&amp;"/"&amp;IF(ISNUMBER(SEARCH("/",B341)),VALUE(RIGHT(B341,LEN(B341)-FIND("/",B341)))+1,1))</f>
        <v>20260279</v>
      </c>
      <c r="C342" s="24" t="s">
        <v>36</v>
      </c>
      <c r="D342" s="24" t="s">
        <v>152</v>
      </c>
      <c r="E342" s="28" t="s">
        <v>286</v>
      </c>
      <c r="F342" s="1" t="s">
        <v>8</v>
      </c>
      <c r="G342" s="101">
        <v>1</v>
      </c>
      <c r="H342" s="16">
        <v>3000000</v>
      </c>
      <c r="I342" s="27">
        <f>Table2[[#This Row],[Քանակ]]*Table2[[#This Row],[ Միավորի գին]]</f>
        <v>3000000</v>
      </c>
      <c r="J342" s="1" t="s">
        <v>330</v>
      </c>
      <c r="K342" s="56"/>
    </row>
    <row r="343" spans="2:11" ht="44.25" customHeight="1" thickBot="1" x14ac:dyDescent="0.3">
      <c r="B343" s="85">
        <f>IF(J343&lt;&gt;"",VALUE(LEFT(B342,FIND("/",B342&amp;"/")-1))+1,LEFT(B342,FIND("/",B342&amp;"/")-1)&amp;"/"&amp;IF(ISNUMBER(SEARCH("/",B342)),VALUE(RIGHT(B342,LEN(B342)-FIND("/",B342)))+1,1))</f>
        <v>20260280</v>
      </c>
      <c r="C343" s="24"/>
      <c r="D343" s="24"/>
      <c r="E343" s="28"/>
      <c r="F343" s="1"/>
      <c r="G343" s="101"/>
      <c r="H343" s="16"/>
      <c r="I343" s="27"/>
      <c r="J343" s="1" t="s">
        <v>330</v>
      </c>
      <c r="K343" s="56"/>
    </row>
    <row r="344" spans="2:11" ht="44.25" customHeight="1" thickBot="1" x14ac:dyDescent="0.3">
      <c r="B344" s="85">
        <f>IF(J344&lt;&gt;"",VALUE(LEFT(B343,FIND("/",B343&amp;"/")-1))+1,LEFT(B343,FIND("/",B343&amp;"/")-1)&amp;"/"&amp;IF(ISNUMBER(SEARCH("/",B343)),VALUE(RIGHT(B343,LEN(B343)-FIND("/",B343)))+1,1))</f>
        <v>20260281</v>
      </c>
      <c r="C344" s="24"/>
      <c r="D344" s="24"/>
      <c r="E344" s="28"/>
      <c r="F344" s="1"/>
      <c r="G344" s="101"/>
      <c r="H344" s="16"/>
      <c r="I344" s="27"/>
      <c r="J344" s="1" t="s">
        <v>330</v>
      </c>
      <c r="K344" s="56"/>
    </row>
    <row r="345" spans="2:11" ht="44.25" customHeight="1" thickBot="1" x14ac:dyDescent="0.3">
      <c r="B345" s="85">
        <f>IF(J345&lt;&gt;"",VALUE(LEFT(B344,FIND("/",B344&amp;"/")-1))+1,LEFT(B344,FIND("/",B344&amp;"/")-1)&amp;"/"&amp;IF(ISNUMBER(SEARCH("/",B344)),VALUE(RIGHT(B344,LEN(B344)-FIND("/",B344)))+1,1))</f>
        <v>20260282</v>
      </c>
      <c r="C345" s="24" t="s">
        <v>36</v>
      </c>
      <c r="D345" s="24" t="s">
        <v>152</v>
      </c>
      <c r="E345" s="28" t="s">
        <v>287</v>
      </c>
      <c r="F345" s="1" t="s">
        <v>8</v>
      </c>
      <c r="G345" s="101">
        <v>1</v>
      </c>
      <c r="H345" s="16">
        <v>19000000</v>
      </c>
      <c r="I345" s="27">
        <f>Table2[[#This Row],[Քանակ]]*Table2[[#This Row],[ Միավորի գին]]</f>
        <v>19000000</v>
      </c>
      <c r="J345" s="1" t="s">
        <v>330</v>
      </c>
      <c r="K345" s="56"/>
    </row>
    <row r="346" spans="2:11" ht="18" thickBot="1" x14ac:dyDescent="0.3">
      <c r="B346" s="85">
        <f>IF(J346&lt;&gt;"",VALUE(LEFT(B345,FIND("/",B345&amp;"/")-1))+1,LEFT(B345,FIND("/",B345&amp;"/")-1)&amp;"/"&amp;IF(ISNUMBER(SEARCH("/",B345)),VALUE(RIGHT(B345,LEN(B345)-FIND("/",B345)))+1,1))</f>
        <v>20260283</v>
      </c>
      <c r="C346" s="131" t="s">
        <v>826</v>
      </c>
      <c r="D346" s="24" t="s">
        <v>282</v>
      </c>
      <c r="E346" s="28" t="s">
        <v>478</v>
      </c>
      <c r="F346" s="1" t="s">
        <v>8</v>
      </c>
      <c r="G346" s="101">
        <v>1</v>
      </c>
      <c r="H346" s="16">
        <v>1000000</v>
      </c>
      <c r="I346" s="27">
        <v>1000000</v>
      </c>
      <c r="J346" s="1" t="s">
        <v>330</v>
      </c>
      <c r="K346" s="1"/>
    </row>
    <row r="347" spans="2:11" ht="44.25" customHeight="1" thickBot="1" x14ac:dyDescent="0.3">
      <c r="B347" s="85">
        <f>IF(J347&lt;&gt;"",VALUE(LEFT(B346,FIND("/",B346&amp;"/")-1))+1,LEFT(B346,FIND("/",B346&amp;"/")-1)&amp;"/"&amp;IF(ISNUMBER(SEARCH("/",B346)),VALUE(RIGHT(B346,LEN(B346)-FIND("/",B346)))+1,1))</f>
        <v>20260284</v>
      </c>
      <c r="C347" s="24" t="s">
        <v>36</v>
      </c>
      <c r="D347" s="24" t="s">
        <v>152</v>
      </c>
      <c r="E347" s="28" t="s">
        <v>254</v>
      </c>
      <c r="F347" s="1" t="s">
        <v>8</v>
      </c>
      <c r="G347" s="101">
        <v>1</v>
      </c>
      <c r="H347" s="16">
        <v>400000</v>
      </c>
      <c r="I347" s="27">
        <f>Table2[[#This Row],[Քանակ]]*Table2[[#This Row],[ Միավորի գին]]</f>
        <v>400000</v>
      </c>
      <c r="J347" s="1" t="s">
        <v>330</v>
      </c>
      <c r="K347" s="56"/>
    </row>
    <row r="348" spans="2:11" ht="50.25" thickBot="1" x14ac:dyDescent="0.3">
      <c r="B348" s="85">
        <f>IF(J348&lt;&gt;"",VALUE(LEFT(B347,FIND("/",B347&amp;"/")-1))+1,LEFT(B347,FIND("/",B347&amp;"/")-1)&amp;"/"&amp;IF(ISNUMBER(SEARCH("/",B347)),VALUE(RIGHT(B347,LEN(B347)-FIND("/",B347)))+1,1))</f>
        <v>20260285</v>
      </c>
      <c r="C348" s="24" t="s">
        <v>29</v>
      </c>
      <c r="D348" s="24" t="s">
        <v>282</v>
      </c>
      <c r="E348" s="28" t="s">
        <v>479</v>
      </c>
      <c r="F348" s="1" t="s">
        <v>8</v>
      </c>
      <c r="G348" s="101">
        <v>1</v>
      </c>
      <c r="H348" s="16">
        <v>100000</v>
      </c>
      <c r="I348" s="27">
        <v>100000</v>
      </c>
      <c r="J348" s="1" t="s">
        <v>330</v>
      </c>
      <c r="K348" s="1"/>
    </row>
    <row r="349" spans="2:11" ht="44.25" customHeight="1" thickBot="1" x14ac:dyDescent="0.3">
      <c r="B349" s="85">
        <f>IF(J349&lt;&gt;"",VALUE(LEFT(B348,FIND("/",B348&amp;"/")-1))+1,LEFT(B348,FIND("/",B348&amp;"/")-1)&amp;"/"&amp;IF(ISNUMBER(SEARCH("/",B348)),VALUE(RIGHT(B348,LEN(B348)-FIND("/",B348)))+1,1))</f>
        <v>20260286</v>
      </c>
      <c r="C349" s="24" t="s">
        <v>36</v>
      </c>
      <c r="D349" s="24" t="s">
        <v>152</v>
      </c>
      <c r="E349" s="28" t="s">
        <v>288</v>
      </c>
      <c r="F349" s="1" t="s">
        <v>8</v>
      </c>
      <c r="G349" s="101">
        <v>1</v>
      </c>
      <c r="H349" s="16">
        <v>1000000</v>
      </c>
      <c r="I349" s="27">
        <f>Table2[[#This Row],[Քանակ]]*Table2[[#This Row],[ Միավորի գին]]</f>
        <v>1000000</v>
      </c>
      <c r="J349" s="1" t="s">
        <v>330</v>
      </c>
      <c r="K349" s="56"/>
    </row>
    <row r="350" spans="2:11" ht="44.25" customHeight="1" thickBot="1" x14ac:dyDescent="0.3">
      <c r="B350" s="85">
        <f>IF(J350&lt;&gt;"",VALUE(LEFT(B349,FIND("/",B349&amp;"/")-1))+1,LEFT(B349,FIND("/",B349&amp;"/")-1)&amp;"/"&amp;IF(ISNUMBER(SEARCH("/",B349)),VALUE(RIGHT(B349,LEN(B349)-FIND("/",B349)))+1,1))</f>
        <v>20260287</v>
      </c>
      <c r="C350" s="24"/>
      <c r="D350" s="24"/>
      <c r="E350" s="28"/>
      <c r="F350" s="1"/>
      <c r="G350" s="101"/>
      <c r="H350" s="16"/>
      <c r="I350" s="27"/>
      <c r="J350" s="1" t="s">
        <v>329</v>
      </c>
      <c r="K350" s="56"/>
    </row>
    <row r="351" spans="2:11" ht="44.25" customHeight="1" thickBot="1" x14ac:dyDescent="0.3">
      <c r="B351" s="85">
        <f>IF(J351&lt;&gt;"",VALUE(LEFT(B350,FIND("/",B350&amp;"/")-1))+1,LEFT(B350,FIND("/",B350&amp;"/")-1)&amp;"/"&amp;IF(ISNUMBER(SEARCH("/",B350)),VALUE(RIGHT(B350,LEN(B350)-FIND("/",B350)))+1,1))</f>
        <v>20260288</v>
      </c>
      <c r="C351" s="24" t="s">
        <v>40</v>
      </c>
      <c r="D351" s="24" t="s">
        <v>150</v>
      </c>
      <c r="E351" s="28" t="s">
        <v>377</v>
      </c>
      <c r="F351" s="1" t="s">
        <v>8</v>
      </c>
      <c r="G351" s="101">
        <v>1</v>
      </c>
      <c r="H351" s="16">
        <v>125766000</v>
      </c>
      <c r="I351" s="27">
        <f>Table2[[#This Row],[Քանակ]]*Table2[[#This Row],[ Միավորի գին]]</f>
        <v>125766000</v>
      </c>
      <c r="J351" s="1" t="s">
        <v>329</v>
      </c>
      <c r="K351" s="56"/>
    </row>
    <row r="352" spans="2:11" ht="44.25" customHeight="1" thickBot="1" x14ac:dyDescent="0.3">
      <c r="B352" s="85">
        <f>IF(J352&lt;&gt;"",VALUE(LEFT(B351,FIND("/",B351&amp;"/")-1))+1,LEFT(B351,FIND("/",B351&amp;"/")-1)&amp;"/"&amp;IF(ISNUMBER(SEARCH("/",B351)),VALUE(RIGHT(B351,LEN(B351)-FIND("/",B351)))+1,1))</f>
        <v>20260289</v>
      </c>
      <c r="C352" s="24" t="s">
        <v>829</v>
      </c>
      <c r="D352" s="24" t="s">
        <v>282</v>
      </c>
      <c r="E352" s="28" t="s">
        <v>289</v>
      </c>
      <c r="F352" s="1" t="s">
        <v>16</v>
      </c>
      <c r="G352" s="101">
        <v>21063</v>
      </c>
      <c r="H352" s="16">
        <v>480</v>
      </c>
      <c r="I352" s="27">
        <f>Table2[[#This Row],[Քանակ]]*Table2[[#This Row],[ Միավորի գին]]</f>
        <v>10110240</v>
      </c>
      <c r="J352" s="1" t="s">
        <v>326</v>
      </c>
      <c r="K352" s="56"/>
    </row>
    <row r="353" spans="2:11" ht="44.25" customHeight="1" thickBot="1" x14ac:dyDescent="0.3">
      <c r="B353" s="85">
        <f>IF(J353&lt;&gt;"",VALUE(LEFT(B352,FIND("/",B352&amp;"/")-1))+1,LEFT(B352,FIND("/",B352&amp;"/")-1)&amp;"/"&amp;IF(ISNUMBER(SEARCH("/",B352)),VALUE(RIGHT(B352,LEN(B352)-FIND("/",B352)))+1,1))</f>
        <v>20260290</v>
      </c>
      <c r="C353" s="24" t="s">
        <v>40</v>
      </c>
      <c r="D353" s="24" t="s">
        <v>150</v>
      </c>
      <c r="E353" s="28" t="s">
        <v>377</v>
      </c>
      <c r="F353" s="1" t="s">
        <v>8</v>
      </c>
      <c r="G353" s="101">
        <v>1</v>
      </c>
      <c r="H353" s="16">
        <v>273600</v>
      </c>
      <c r="I353" s="27">
        <f>Table2[[#This Row],[Քանակ]]*Table2[[#This Row],[ Միավորի գին]]</f>
        <v>273600</v>
      </c>
      <c r="J353" s="1" t="s">
        <v>330</v>
      </c>
      <c r="K353" s="56"/>
    </row>
    <row r="354" spans="2:11" ht="44.25" customHeight="1" thickBot="1" x14ac:dyDescent="0.3">
      <c r="B354" s="85">
        <f>IF(J354&lt;&gt;"",VALUE(LEFT(B353,FIND("/",B353&amp;"/")-1))+1,LEFT(B353,FIND("/",B353&amp;"/")-1)&amp;"/"&amp;IF(ISNUMBER(SEARCH("/",B353)),VALUE(RIGHT(B353,LEN(B353)-FIND("/",B353)))+1,1))</f>
        <v>20260291</v>
      </c>
      <c r="C354" s="24" t="s">
        <v>40</v>
      </c>
      <c r="D354" s="24" t="s">
        <v>150</v>
      </c>
      <c r="E354" s="28" t="s">
        <v>377</v>
      </c>
      <c r="F354" s="1" t="s">
        <v>8</v>
      </c>
      <c r="G354" s="101">
        <v>1</v>
      </c>
      <c r="H354" s="16">
        <v>5912000</v>
      </c>
      <c r="I354" s="27">
        <f>Table2[[#This Row],[Քանակ]]*Table2[[#This Row],[ Միավորի գին]]</f>
        <v>5912000</v>
      </c>
      <c r="J354" s="1" t="s">
        <v>330</v>
      </c>
      <c r="K354" s="56"/>
    </row>
    <row r="355" spans="2:11" ht="44.25" customHeight="1" thickBot="1" x14ac:dyDescent="0.3">
      <c r="B355" s="85">
        <f>IF(J355&lt;&gt;"",VALUE(LEFT(B354,FIND("/",B354&amp;"/")-1))+1,LEFT(B354,FIND("/",B354&amp;"/")-1)&amp;"/"&amp;IF(ISNUMBER(SEARCH("/",B354)),VALUE(RIGHT(B354,LEN(B354)-FIND("/",B354)))+1,1))</f>
        <v>20260292</v>
      </c>
      <c r="C355" s="24" t="s">
        <v>40</v>
      </c>
      <c r="D355" s="24" t="s">
        <v>150</v>
      </c>
      <c r="E355" s="28" t="s">
        <v>377</v>
      </c>
      <c r="F355" s="1" t="s">
        <v>8</v>
      </c>
      <c r="G355" s="101">
        <v>1</v>
      </c>
      <c r="H355" s="16">
        <v>125330000</v>
      </c>
      <c r="I355" s="27">
        <f>Table2[[#This Row],[Քանակ]]*Table2[[#This Row],[ Միավորի գին]]</f>
        <v>125330000</v>
      </c>
      <c r="J355" s="1" t="s">
        <v>329</v>
      </c>
      <c r="K355" s="56"/>
    </row>
    <row r="356" spans="2:11" ht="44.25" customHeight="1" thickBot="1" x14ac:dyDescent="0.3">
      <c r="B356" s="85">
        <f>IF(J356&lt;&gt;"",VALUE(LEFT(B355,FIND("/",B355&amp;"/")-1))+1,LEFT(B355,FIND("/",B355&amp;"/")-1)&amp;"/"&amp;IF(ISNUMBER(SEARCH("/",B355)),VALUE(RIGHT(B355,LEN(B355)-FIND("/",B355)))+1,1))</f>
        <v>20260293</v>
      </c>
      <c r="C356" s="24" t="s">
        <v>40</v>
      </c>
      <c r="D356" s="24" t="s">
        <v>150</v>
      </c>
      <c r="E356" s="28" t="s">
        <v>377</v>
      </c>
      <c r="F356" s="1" t="s">
        <v>8</v>
      </c>
      <c r="G356" s="101">
        <v>1</v>
      </c>
      <c r="H356" s="16">
        <v>26241000</v>
      </c>
      <c r="I356" s="27">
        <f>Table2[[#This Row],[Քանակ]]*Table2[[#This Row],[ Միավորի գին]]</f>
        <v>26241000</v>
      </c>
      <c r="J356" s="1" t="s">
        <v>329</v>
      </c>
      <c r="K356" s="56"/>
    </row>
    <row r="357" spans="2:11" ht="44.25" customHeight="1" thickBot="1" x14ac:dyDescent="0.3">
      <c r="B357" s="85">
        <f>IF(J357&lt;&gt;"",VALUE(LEFT(B356,FIND("/",B356&amp;"/")-1))+1,LEFT(B356,FIND("/",B356&amp;"/")-1)&amp;"/"&amp;IF(ISNUMBER(SEARCH("/",B356)),VALUE(RIGHT(B356,LEN(B356)-FIND("/",B356)))+1,1))</f>
        <v>20260294</v>
      </c>
      <c r="C357" s="24" t="s">
        <v>40</v>
      </c>
      <c r="D357" s="24" t="s">
        <v>150</v>
      </c>
      <c r="E357" s="28" t="s">
        <v>377</v>
      </c>
      <c r="F357" s="1" t="s">
        <v>8</v>
      </c>
      <c r="G357" s="101">
        <v>1</v>
      </c>
      <c r="H357" s="16">
        <v>2318000</v>
      </c>
      <c r="I357" s="27">
        <f>Table2[[#This Row],[Քանակ]]*Table2[[#This Row],[ Միավորի գին]]</f>
        <v>2318000</v>
      </c>
      <c r="J357" s="1" t="s">
        <v>330</v>
      </c>
      <c r="K357" s="56"/>
    </row>
    <row r="358" spans="2:11" ht="44.25" customHeight="1" thickBot="1" x14ac:dyDescent="0.3">
      <c r="B358" s="85">
        <f>IF(J358&lt;&gt;"",VALUE(LEFT(B357,FIND("/",B357&amp;"/")-1))+1,LEFT(B357,FIND("/",B357&amp;"/")-1)&amp;"/"&amp;IF(ISNUMBER(SEARCH("/",B357)),VALUE(RIGHT(B357,LEN(B357)-FIND("/",B357)))+1,1))</f>
        <v>20260295</v>
      </c>
      <c r="C358" s="24" t="s">
        <v>40</v>
      </c>
      <c r="D358" s="24" t="s">
        <v>150</v>
      </c>
      <c r="E358" s="28" t="s">
        <v>377</v>
      </c>
      <c r="F358" s="1" t="s">
        <v>8</v>
      </c>
      <c r="G358" s="101">
        <v>1</v>
      </c>
      <c r="H358" s="16">
        <v>3550000</v>
      </c>
      <c r="I358" s="27">
        <f>Table2[[#This Row],[Քանակ]]*Table2[[#This Row],[ Միավորի գին]]</f>
        <v>3550000</v>
      </c>
      <c r="J358" s="1" t="s">
        <v>330</v>
      </c>
      <c r="K358" s="56"/>
    </row>
    <row r="359" spans="2:11" ht="44.25" customHeight="1" thickBot="1" x14ac:dyDescent="0.3">
      <c r="B359" s="85">
        <f>IF(J359&lt;&gt;"",VALUE(LEFT(B358,FIND("/",B358&amp;"/")-1))+1,LEFT(B358,FIND("/",B358&amp;"/")-1)&amp;"/"&amp;IF(ISNUMBER(SEARCH("/",B358)),VALUE(RIGHT(B358,LEN(B358)-FIND("/",B358)))+1,1))</f>
        <v>20260296</v>
      </c>
      <c r="C359" s="24" t="s">
        <v>40</v>
      </c>
      <c r="D359" s="24" t="s">
        <v>150</v>
      </c>
      <c r="E359" s="28" t="s">
        <v>377</v>
      </c>
      <c r="F359" s="1" t="s">
        <v>8</v>
      </c>
      <c r="G359" s="101">
        <v>1</v>
      </c>
      <c r="H359" s="16">
        <v>1408000</v>
      </c>
      <c r="I359" s="27">
        <f>Table2[[#This Row],[Քանակ]]*Table2[[#This Row],[ Միավորի գին]]</f>
        <v>1408000</v>
      </c>
      <c r="J359" s="1" t="s">
        <v>330</v>
      </c>
      <c r="K359" s="56"/>
    </row>
    <row r="360" spans="2:11" ht="44.25" customHeight="1" thickBot="1" x14ac:dyDescent="0.3">
      <c r="B360" s="85">
        <f>IF(J360&lt;&gt;"",VALUE(LEFT(B359,FIND("/",B359&amp;"/")-1))+1,LEFT(B359,FIND("/",B359&amp;"/")-1)&amp;"/"&amp;IF(ISNUMBER(SEARCH("/",B359)),VALUE(RIGHT(B359,LEN(B359)-FIND("/",B359)))+1,1))</f>
        <v>20260297</v>
      </c>
      <c r="C360" s="24" t="s">
        <v>40</v>
      </c>
      <c r="D360" s="24" t="s">
        <v>152</v>
      </c>
      <c r="E360" s="28" t="s">
        <v>290</v>
      </c>
      <c r="F360" s="1" t="s">
        <v>8</v>
      </c>
      <c r="G360" s="101">
        <v>1</v>
      </c>
      <c r="H360" s="16">
        <v>15865500</v>
      </c>
      <c r="I360" s="27">
        <f>Table2[[#This Row],[Քանակ]]*Table2[[#This Row],[ Միավորի գին]]</f>
        <v>15865500</v>
      </c>
      <c r="J360" s="1" t="s">
        <v>330</v>
      </c>
      <c r="K360" s="56"/>
    </row>
    <row r="361" spans="2:11" ht="44.25" customHeight="1" thickBot="1" x14ac:dyDescent="0.3">
      <c r="B361" s="85">
        <f>IF(J361&lt;&gt;"",VALUE(LEFT(B360,FIND("/",B360&amp;"/")-1))+1,LEFT(B360,FIND("/",B360&amp;"/")-1)&amp;"/"&amp;IF(ISNUMBER(SEARCH("/",B360)),VALUE(RIGHT(B360,LEN(B360)-FIND("/",B360)))+1,1))</f>
        <v>20260298</v>
      </c>
      <c r="C361" s="24" t="s">
        <v>70</v>
      </c>
      <c r="D361" s="24" t="s">
        <v>282</v>
      </c>
      <c r="E361" s="28" t="s">
        <v>378</v>
      </c>
      <c r="F361" s="1" t="s">
        <v>10</v>
      </c>
      <c r="G361" s="101">
        <v>5331</v>
      </c>
      <c r="H361" s="16">
        <v>1352.9262802476082</v>
      </c>
      <c r="I361" s="27">
        <f>Table2[[#This Row],[Քանակ]]*Table2[[#This Row],[ Միավորի գին]]</f>
        <v>7212450</v>
      </c>
      <c r="J361" s="1" t="s">
        <v>329</v>
      </c>
      <c r="K361" s="56"/>
    </row>
    <row r="362" spans="2:11" ht="44.25" customHeight="1" thickBot="1" x14ac:dyDescent="0.3">
      <c r="B362" s="85">
        <f>IF(J362&lt;&gt;"",VALUE(LEFT(B361,FIND("/",B361&amp;"/")-1))+1,LEFT(B361,FIND("/",B361&amp;"/")-1)&amp;"/"&amp;IF(ISNUMBER(SEARCH("/",B361)),VALUE(RIGHT(B361,LEN(B361)-FIND("/",B361)))+1,1))</f>
        <v>20260299</v>
      </c>
      <c r="C362" s="24" t="s">
        <v>70</v>
      </c>
      <c r="D362" s="24" t="s">
        <v>282</v>
      </c>
      <c r="E362" s="28" t="s">
        <v>378</v>
      </c>
      <c r="F362" s="1" t="s">
        <v>10</v>
      </c>
      <c r="G362" s="101">
        <v>13200</v>
      </c>
      <c r="H362" s="16">
        <v>150</v>
      </c>
      <c r="I362" s="27">
        <f>Table2[[#This Row],[Քանակ]]*Table2[[#This Row],[ Միավորի գին]]</f>
        <v>1980000</v>
      </c>
      <c r="J362" s="1" t="s">
        <v>330</v>
      </c>
      <c r="K362" s="56"/>
    </row>
    <row r="363" spans="2:11" ht="44.25" customHeight="1" thickBot="1" x14ac:dyDescent="0.3">
      <c r="B363" s="85">
        <f>IF(J363&lt;&gt;"",VALUE(LEFT(B362,FIND("/",B362&amp;"/")-1))+1,LEFT(B362,FIND("/",B362&amp;"/")-1)&amp;"/"&amp;IF(ISNUMBER(SEARCH("/",B362)),VALUE(RIGHT(B362,LEN(B362)-FIND("/",B362)))+1,1))</f>
        <v>20260300</v>
      </c>
      <c r="C363" s="24" t="s">
        <v>80</v>
      </c>
      <c r="D363" s="24" t="s">
        <v>152</v>
      </c>
      <c r="E363" s="28" t="s">
        <v>291</v>
      </c>
      <c r="F363" s="1" t="s">
        <v>68</v>
      </c>
      <c r="G363" s="101">
        <v>12</v>
      </c>
      <c r="H363" s="16">
        <v>187200</v>
      </c>
      <c r="I363" s="27">
        <f>Table2[[#This Row],[Քանակ]]*Table2[[#This Row],[ Միավորի գին]]</f>
        <v>2246400</v>
      </c>
      <c r="J363" s="1" t="s">
        <v>330</v>
      </c>
      <c r="K363" s="56"/>
    </row>
    <row r="364" spans="2:11" ht="44.25" customHeight="1" thickBot="1" x14ac:dyDescent="0.3">
      <c r="B364" s="85">
        <f>IF(J364&lt;&gt;"",VALUE(LEFT(B363,FIND("/",B363&amp;"/")-1))+1,LEFT(B363,FIND("/",B363&amp;"/")-1)&amp;"/"&amp;IF(ISNUMBER(SEARCH("/",B363)),VALUE(RIGHT(B363,LEN(B363)-FIND("/",B363)))+1,1))</f>
        <v>20260301</v>
      </c>
      <c r="C364" s="24" t="s">
        <v>82</v>
      </c>
      <c r="D364" s="24" t="s">
        <v>152</v>
      </c>
      <c r="E364" s="28" t="s">
        <v>379</v>
      </c>
      <c r="F364" s="1" t="s">
        <v>68</v>
      </c>
      <c r="G364" s="101">
        <v>12</v>
      </c>
      <c r="H364" s="16">
        <v>60000</v>
      </c>
      <c r="I364" s="27">
        <f>Table2[[#This Row],[Քանակ]]*Table2[[#This Row],[ Միավորի գին]]</f>
        <v>720000</v>
      </c>
      <c r="J364" s="1" t="s">
        <v>330</v>
      </c>
      <c r="K364" s="56"/>
    </row>
    <row r="365" spans="2:11" ht="44.25" customHeight="1" thickBot="1" x14ac:dyDescent="0.3">
      <c r="B365" s="85">
        <f>IF(J365&lt;&gt;"",VALUE(LEFT(B364,FIND("/",B364&amp;"/")-1))+1,LEFT(B364,FIND("/",B364&amp;"/")-1)&amp;"/"&amp;IF(ISNUMBER(SEARCH("/",B364)),VALUE(RIGHT(B364,LEN(B364)-FIND("/",B364)))+1,1))</f>
        <v>20260302</v>
      </c>
      <c r="C365" s="24" t="s">
        <v>82</v>
      </c>
      <c r="D365" s="24" t="s">
        <v>152</v>
      </c>
      <c r="E365" s="28" t="s">
        <v>379</v>
      </c>
      <c r="F365" s="1" t="s">
        <v>68</v>
      </c>
      <c r="G365" s="101">
        <v>12</v>
      </c>
      <c r="H365" s="16">
        <v>25000</v>
      </c>
      <c r="I365" s="27">
        <f>Table2[[#This Row],[Քանակ]]*Table2[[#This Row],[ Միավորի գին]]</f>
        <v>300000</v>
      </c>
      <c r="J365" s="1" t="s">
        <v>330</v>
      </c>
      <c r="K365" s="56"/>
    </row>
    <row r="366" spans="2:11" ht="44.25" customHeight="1" thickBot="1" x14ac:dyDescent="0.3">
      <c r="B366" s="85">
        <f>IF(J366&lt;&gt;"",VALUE(LEFT(B365,FIND("/",B365&amp;"/")-1))+1,LEFT(B365,FIND("/",B365&amp;"/")-1)&amp;"/"&amp;IF(ISNUMBER(SEARCH("/",B365)),VALUE(RIGHT(B365,LEN(B365)-FIND("/",B365)))+1,1))</f>
        <v>20260303</v>
      </c>
      <c r="C366" s="24" t="s">
        <v>82</v>
      </c>
      <c r="D366" s="24" t="s">
        <v>152</v>
      </c>
      <c r="E366" s="28" t="s">
        <v>379</v>
      </c>
      <c r="F366" s="1" t="s">
        <v>68</v>
      </c>
      <c r="G366" s="101">
        <v>12</v>
      </c>
      <c r="H366" s="16">
        <v>50000</v>
      </c>
      <c r="I366" s="27">
        <f>Table2[[#This Row],[Քանակ]]*Table2[[#This Row],[ Միավորի գին]]</f>
        <v>600000</v>
      </c>
      <c r="J366" s="1" t="s">
        <v>330</v>
      </c>
      <c r="K366" s="56"/>
    </row>
    <row r="367" spans="2:11" ht="44.25" customHeight="1" thickBot="1" x14ac:dyDescent="0.3">
      <c r="B367" s="85">
        <f>IF(J367&lt;&gt;"",VALUE(LEFT(B366,FIND("/",B366&amp;"/")-1))+1,LEFT(B366,FIND("/",B366&amp;"/")-1)&amp;"/"&amp;IF(ISNUMBER(SEARCH("/",B366)),VALUE(RIGHT(B366,LEN(B366)-FIND("/",B366)))+1,1))</f>
        <v>20260304</v>
      </c>
      <c r="C367" s="24" t="s">
        <v>82</v>
      </c>
      <c r="D367" s="24" t="s">
        <v>152</v>
      </c>
      <c r="E367" s="28" t="s">
        <v>379</v>
      </c>
      <c r="F367" s="1" t="s">
        <v>68</v>
      </c>
      <c r="G367" s="101">
        <v>12</v>
      </c>
      <c r="H367" s="16">
        <v>15000</v>
      </c>
      <c r="I367" s="27">
        <f>Table2[[#This Row],[Քանակ]]*Table2[[#This Row],[ Միավորի գին]]</f>
        <v>180000</v>
      </c>
      <c r="J367" s="1" t="s">
        <v>330</v>
      </c>
      <c r="K367" s="56"/>
    </row>
    <row r="368" spans="2:11" ht="44.25" customHeight="1" thickBot="1" x14ac:dyDescent="0.3">
      <c r="B368" s="85">
        <f>IF(J368&lt;&gt;"",VALUE(LEFT(B367,FIND("/",B367&amp;"/")-1))+1,LEFT(B367,FIND("/",B367&amp;"/")-1)&amp;"/"&amp;IF(ISNUMBER(SEARCH("/",B367)),VALUE(RIGHT(B367,LEN(B367)-FIND("/",B367)))+1,1))</f>
        <v>20260305</v>
      </c>
      <c r="C368" s="24" t="s">
        <v>82</v>
      </c>
      <c r="D368" s="24" t="s">
        <v>152</v>
      </c>
      <c r="E368" s="28" t="s">
        <v>292</v>
      </c>
      <c r="F368" s="1" t="s">
        <v>8</v>
      </c>
      <c r="G368" s="101">
        <v>1</v>
      </c>
      <c r="H368" s="16">
        <v>2340000</v>
      </c>
      <c r="I368" s="27">
        <f>Table2[[#This Row],[Քանակ]]*Table2[[#This Row],[ Միավորի գին]]</f>
        <v>2340000</v>
      </c>
      <c r="J368" s="1" t="s">
        <v>330</v>
      </c>
      <c r="K368" s="56"/>
    </row>
    <row r="369" spans="2:11" ht="44.25" customHeight="1" thickBot="1" x14ac:dyDescent="0.3">
      <c r="B369" s="85">
        <f>IF(J369&lt;&gt;"",VALUE(LEFT(B368,FIND("/",B368&amp;"/")-1))+1,LEFT(B368,FIND("/",B368&amp;"/")-1)&amp;"/"&amp;IF(ISNUMBER(SEARCH("/",B368)),VALUE(RIGHT(B368,LEN(B368)-FIND("/",B368)))+1,1))</f>
        <v>20260306</v>
      </c>
      <c r="C369" s="24" t="s">
        <v>40</v>
      </c>
      <c r="D369" s="24" t="s">
        <v>152</v>
      </c>
      <c r="E369" s="28" t="s">
        <v>293</v>
      </c>
      <c r="F369" s="1" t="s">
        <v>8</v>
      </c>
      <c r="G369" s="101">
        <v>1</v>
      </c>
      <c r="H369" s="16">
        <v>158309631</v>
      </c>
      <c r="I369" s="27">
        <f>Table2[[#This Row],[Քանակ]]*Table2[[#This Row],[ Միավորի գին]]</f>
        <v>158309631</v>
      </c>
      <c r="J369" s="1" t="s">
        <v>330</v>
      </c>
      <c r="K369" s="56"/>
    </row>
    <row r="370" spans="2:11" ht="44.25" customHeight="1" thickBot="1" x14ac:dyDescent="0.3">
      <c r="B370" s="85">
        <f>IF(J370&lt;&gt;"",VALUE(LEFT(B369,FIND("/",B369&amp;"/")-1))+1,LEFT(B369,FIND("/",B369&amp;"/")-1)&amp;"/"&amp;IF(ISNUMBER(SEARCH("/",B369)),VALUE(RIGHT(B369,LEN(B369)-FIND("/",B369)))+1,1))</f>
        <v>20260307</v>
      </c>
      <c r="C370" s="24" t="s">
        <v>79</v>
      </c>
      <c r="D370" s="24" t="s">
        <v>152</v>
      </c>
      <c r="E370" s="28" t="s">
        <v>294</v>
      </c>
      <c r="F370" s="1" t="s">
        <v>8</v>
      </c>
      <c r="G370" s="101">
        <v>1</v>
      </c>
      <c r="H370" s="16">
        <v>2050206</v>
      </c>
      <c r="I370" s="27">
        <f>Table2[[#This Row],[Քանակ]]*Table2[[#This Row],[ Միավորի գին]]</f>
        <v>2050206</v>
      </c>
      <c r="J370" s="1" t="s">
        <v>330</v>
      </c>
      <c r="K370" s="56"/>
    </row>
    <row r="371" spans="2:11" ht="44.25" customHeight="1" thickBot="1" x14ac:dyDescent="0.3">
      <c r="B371" s="85">
        <f>IF(J371&lt;&gt;"",VALUE(LEFT(B370,FIND("/",B370&amp;"/")-1))+1,LEFT(B370,FIND("/",B370&amp;"/")-1)&amp;"/"&amp;IF(ISNUMBER(SEARCH("/",B370)),VALUE(RIGHT(B370,LEN(B370)-FIND("/",B370)))+1,1))</f>
        <v>20260308</v>
      </c>
      <c r="C371" s="24" t="s">
        <v>44</v>
      </c>
      <c r="D371" s="24" t="s">
        <v>152</v>
      </c>
      <c r="E371" s="28" t="s">
        <v>460</v>
      </c>
      <c r="F371" s="1" t="s">
        <v>8</v>
      </c>
      <c r="G371" s="101">
        <v>1</v>
      </c>
      <c r="H371" s="16">
        <v>800000</v>
      </c>
      <c r="I371" s="27">
        <f>Table2[[#This Row],[Քանակ]]*Table2[[#This Row],[ Միավորի գին]]</f>
        <v>800000</v>
      </c>
      <c r="J371" s="1" t="s">
        <v>330</v>
      </c>
      <c r="K371" s="56"/>
    </row>
    <row r="372" spans="2:11" ht="44.25" customHeight="1" thickBot="1" x14ac:dyDescent="0.3">
      <c r="B372" s="85">
        <f>IF(J372&lt;&gt;"",VALUE(LEFT(B371,FIND("/",B371&amp;"/")-1))+1,LEFT(B371,FIND("/",B371&amp;"/")-1)&amp;"/"&amp;IF(ISNUMBER(SEARCH("/",B371)),VALUE(RIGHT(B371,LEN(B371)-FIND("/",B371)))+1,1))</f>
        <v>20260309</v>
      </c>
      <c r="C372" s="24" t="s">
        <v>82</v>
      </c>
      <c r="D372" s="24" t="s">
        <v>152</v>
      </c>
      <c r="E372" s="28" t="s">
        <v>295</v>
      </c>
      <c r="F372" s="1" t="s">
        <v>68</v>
      </c>
      <c r="G372" s="101">
        <v>12</v>
      </c>
      <c r="H372" s="16">
        <v>6575833</v>
      </c>
      <c r="I372" s="27">
        <f>Table2[[#This Row],[Քանակ]]*Table2[[#This Row],[ Միավորի գին]]</f>
        <v>78909996</v>
      </c>
      <c r="J372" s="1" t="s">
        <v>329</v>
      </c>
      <c r="K372" s="56"/>
    </row>
    <row r="373" spans="2:11" ht="44.25" customHeight="1" thickBot="1" x14ac:dyDescent="0.3">
      <c r="B373" s="85">
        <f>IF(J373&lt;&gt;"",VALUE(LEFT(B372,FIND("/",B372&amp;"/")-1))+1,LEFT(B372,FIND("/",B372&amp;"/")-1)&amp;"/"&amp;IF(ISNUMBER(SEARCH("/",B372)),VALUE(RIGHT(B372,LEN(B372)-FIND("/",B372)))+1,1))</f>
        <v>20260310</v>
      </c>
      <c r="C373" s="24" t="s">
        <v>36</v>
      </c>
      <c r="D373" s="24" t="s">
        <v>152</v>
      </c>
      <c r="E373" s="28" t="s">
        <v>296</v>
      </c>
      <c r="F373" s="1" t="s">
        <v>8</v>
      </c>
      <c r="G373" s="101">
        <v>1</v>
      </c>
      <c r="H373" s="16">
        <v>329898264</v>
      </c>
      <c r="I373" s="27">
        <f>Table2[[#This Row],[Քանակ]]*Table2[[#This Row],[ Միավորի գին]]</f>
        <v>329898264</v>
      </c>
      <c r="J373" s="1" t="s">
        <v>330</v>
      </c>
      <c r="K373" s="56"/>
    </row>
    <row r="374" spans="2:11" ht="44.25" customHeight="1" thickBot="1" x14ac:dyDescent="0.3">
      <c r="B374" s="85">
        <f>IF(J374&lt;&gt;"",VALUE(LEFT(B373,FIND("/",B373&amp;"/")-1))+1,LEFT(B373,FIND("/",B373&amp;"/")-1)&amp;"/"&amp;IF(ISNUMBER(SEARCH("/",B373)),VALUE(RIGHT(B373,LEN(B373)-FIND("/",B373)))+1,1))</f>
        <v>20260311</v>
      </c>
      <c r="C374" s="24" t="s">
        <v>36</v>
      </c>
      <c r="D374" s="24" t="s">
        <v>152</v>
      </c>
      <c r="E374" s="28" t="s">
        <v>296</v>
      </c>
      <c r="F374" s="1" t="s">
        <v>8</v>
      </c>
      <c r="G374" s="101">
        <v>1</v>
      </c>
      <c r="H374" s="16">
        <v>88348680</v>
      </c>
      <c r="I374" s="27">
        <f>Table2[[#This Row],[Քանակ]]*Table2[[#This Row],[ Միավորի գին]]</f>
        <v>88348680</v>
      </c>
      <c r="J374" s="1" t="s">
        <v>330</v>
      </c>
      <c r="K374" s="56"/>
    </row>
    <row r="375" spans="2:11" ht="44.25" customHeight="1" thickBot="1" x14ac:dyDescent="0.3">
      <c r="B375" s="85">
        <f>IF(J375&lt;&gt;"",VALUE(LEFT(B374,FIND("/",B374&amp;"/")-1))+1,LEFT(B374,FIND("/",B374&amp;"/")-1)&amp;"/"&amp;IF(ISNUMBER(SEARCH("/",B374)),VALUE(RIGHT(B374,LEN(B374)-FIND("/",B374)))+1,1))</f>
        <v>20260312</v>
      </c>
      <c r="C375" s="24" t="s">
        <v>36</v>
      </c>
      <c r="D375" s="24" t="s">
        <v>152</v>
      </c>
      <c r="E375" s="28" t="s">
        <v>458</v>
      </c>
      <c r="F375" s="1" t="s">
        <v>8</v>
      </c>
      <c r="G375" s="101">
        <v>1</v>
      </c>
      <c r="H375" s="16">
        <v>2820000</v>
      </c>
      <c r="I375" s="27">
        <f>Table2[[#This Row],[Քանակ]]*Table2[[#This Row],[ Միավորի գին]]</f>
        <v>2820000</v>
      </c>
      <c r="J375" s="1" t="s">
        <v>330</v>
      </c>
      <c r="K375" s="56"/>
    </row>
    <row r="376" spans="2:11" ht="44.25" customHeight="1" thickBot="1" x14ac:dyDescent="0.3">
      <c r="B376" s="85">
        <f>IF(J376&lt;&gt;"",VALUE(LEFT(B375,FIND("/",B375&amp;"/")-1))+1,LEFT(B375,FIND("/",B375&amp;"/")-1)&amp;"/"&amp;IF(ISNUMBER(SEARCH("/",B375)),VALUE(RIGHT(B375,LEN(B375)-FIND("/",B375)))+1,1))</f>
        <v>20260313</v>
      </c>
      <c r="C376" s="24" t="s">
        <v>36</v>
      </c>
      <c r="D376" s="24" t="s">
        <v>152</v>
      </c>
      <c r="E376" s="28" t="s">
        <v>458</v>
      </c>
      <c r="F376" s="1" t="s">
        <v>8</v>
      </c>
      <c r="G376" s="101">
        <v>1</v>
      </c>
      <c r="H376" s="16">
        <v>2592000</v>
      </c>
      <c r="I376" s="27">
        <f>Table2[[#This Row],[Քանակ]]*Table2[[#This Row],[ Միավորի գին]]</f>
        <v>2592000</v>
      </c>
      <c r="J376" s="1" t="s">
        <v>330</v>
      </c>
      <c r="K376" s="56"/>
    </row>
    <row r="377" spans="2:11" ht="44.25" customHeight="1" thickBot="1" x14ac:dyDescent="0.3">
      <c r="B377" s="85">
        <f>IF(J377&lt;&gt;"",VALUE(LEFT(B376,FIND("/",B376&amp;"/")-1))+1,LEFT(B376,FIND("/",B376&amp;"/")-1)&amp;"/"&amp;IF(ISNUMBER(SEARCH("/",B376)),VALUE(RIGHT(B376,LEN(B376)-FIND("/",B376)))+1,1))</f>
        <v>20260314</v>
      </c>
      <c r="C377" s="24" t="s">
        <v>36</v>
      </c>
      <c r="D377" s="24" t="s">
        <v>152</v>
      </c>
      <c r="E377" s="28" t="s">
        <v>458</v>
      </c>
      <c r="F377" s="1" t="s">
        <v>8</v>
      </c>
      <c r="G377" s="101">
        <v>1</v>
      </c>
      <c r="H377" s="16">
        <v>2940000</v>
      </c>
      <c r="I377" s="27">
        <f>Table2[[#This Row],[Քանակ]]*Table2[[#This Row],[ Միավորի գին]]</f>
        <v>2940000</v>
      </c>
      <c r="J377" s="1" t="s">
        <v>330</v>
      </c>
      <c r="K377" s="56"/>
    </row>
    <row r="378" spans="2:11" ht="44.25" customHeight="1" thickBot="1" x14ac:dyDescent="0.3">
      <c r="B378" s="85">
        <f>IF(J378&lt;&gt;"",VALUE(LEFT(B377,FIND("/",B377&amp;"/")-1))+1,LEFT(B377,FIND("/",B377&amp;"/")-1)&amp;"/"&amp;IF(ISNUMBER(SEARCH("/",B377)),VALUE(RIGHT(B377,LEN(B377)-FIND("/",B377)))+1,1))</f>
        <v>20260315</v>
      </c>
      <c r="C378" s="24" t="s">
        <v>36</v>
      </c>
      <c r="D378" s="24" t="s">
        <v>152</v>
      </c>
      <c r="E378" s="28" t="s">
        <v>458</v>
      </c>
      <c r="F378" s="1" t="s">
        <v>8</v>
      </c>
      <c r="G378" s="101">
        <v>1</v>
      </c>
      <c r="H378" s="16">
        <v>3240000</v>
      </c>
      <c r="I378" s="27">
        <f>Table2[[#This Row],[Քանակ]]*Table2[[#This Row],[ Միավորի գին]]</f>
        <v>3240000</v>
      </c>
      <c r="J378" s="1" t="s">
        <v>330</v>
      </c>
      <c r="K378" s="56"/>
    </row>
    <row r="379" spans="2:11" ht="44.25" customHeight="1" thickBot="1" x14ac:dyDescent="0.3">
      <c r="B379" s="85">
        <f>IF(J379&lt;&gt;"",VALUE(LEFT(B378,FIND("/",B378&amp;"/")-1))+1,LEFT(B378,FIND("/",B378&amp;"/")-1)&amp;"/"&amp;IF(ISNUMBER(SEARCH("/",B378)),VALUE(RIGHT(B378,LEN(B378)-FIND("/",B378)))+1,1))</f>
        <v>20260316</v>
      </c>
      <c r="C379" s="24" t="s">
        <v>36</v>
      </c>
      <c r="D379" s="24" t="s">
        <v>152</v>
      </c>
      <c r="E379" s="28" t="s">
        <v>458</v>
      </c>
      <c r="F379" s="1" t="s">
        <v>8</v>
      </c>
      <c r="G379" s="101">
        <v>1</v>
      </c>
      <c r="H379" s="16">
        <v>3240000</v>
      </c>
      <c r="I379" s="27">
        <f>Table2[[#This Row],[Քանակ]]*Table2[[#This Row],[ Միավորի գին]]</f>
        <v>3240000</v>
      </c>
      <c r="J379" s="1" t="s">
        <v>330</v>
      </c>
      <c r="K379" s="56"/>
    </row>
    <row r="380" spans="2:11" ht="44.25" customHeight="1" thickBot="1" x14ac:dyDescent="0.3">
      <c r="B380" s="85">
        <f>IF(J380&lt;&gt;"",VALUE(LEFT(B379,FIND("/",B379&amp;"/")-1))+1,LEFT(B379,FIND("/",B379&amp;"/")-1)&amp;"/"&amp;IF(ISNUMBER(SEARCH("/",B379)),VALUE(RIGHT(B379,LEN(B379)-FIND("/",B379)))+1,1))</f>
        <v>20260317</v>
      </c>
      <c r="C380" s="24" t="s">
        <v>36</v>
      </c>
      <c r="D380" s="24" t="s">
        <v>152</v>
      </c>
      <c r="E380" s="28" t="s">
        <v>458</v>
      </c>
      <c r="F380" s="1" t="s">
        <v>8</v>
      </c>
      <c r="G380" s="101">
        <v>1</v>
      </c>
      <c r="H380" s="16">
        <v>4200000</v>
      </c>
      <c r="I380" s="27">
        <f>Table2[[#This Row],[Քանակ]]*Table2[[#This Row],[ Միավորի գին]]</f>
        <v>4200000</v>
      </c>
      <c r="J380" s="1" t="s">
        <v>330</v>
      </c>
      <c r="K380" s="56"/>
    </row>
    <row r="381" spans="2:11" ht="44.25" customHeight="1" thickBot="1" x14ac:dyDescent="0.3">
      <c r="B381" s="85">
        <f>IF(J381&lt;&gt;"",VALUE(LEFT(B380,FIND("/",B380&amp;"/")-1))+1,LEFT(B380,FIND("/",B380&amp;"/")-1)&amp;"/"&amp;IF(ISNUMBER(SEARCH("/",B380)),VALUE(RIGHT(B380,LEN(B380)-FIND("/",B380)))+1,1))</f>
        <v>20260318</v>
      </c>
      <c r="C381" s="24" t="s">
        <v>36</v>
      </c>
      <c r="D381" s="24" t="s">
        <v>152</v>
      </c>
      <c r="E381" s="28" t="s">
        <v>458</v>
      </c>
      <c r="F381" s="1" t="s">
        <v>8</v>
      </c>
      <c r="G381" s="101">
        <v>1</v>
      </c>
      <c r="H381" s="16">
        <v>2580000</v>
      </c>
      <c r="I381" s="27">
        <f>Table2[[#This Row],[Քանակ]]*Table2[[#This Row],[ Միավորի գին]]</f>
        <v>2580000</v>
      </c>
      <c r="J381" s="1" t="s">
        <v>330</v>
      </c>
      <c r="K381" s="56"/>
    </row>
    <row r="382" spans="2:11" ht="44.25" customHeight="1" thickBot="1" x14ac:dyDescent="0.3">
      <c r="B382" s="85">
        <f>IF(J382&lt;&gt;"",VALUE(LEFT(B381,FIND("/",B381&amp;"/")-1))+1,LEFT(B381,FIND("/",B381&amp;"/")-1)&amp;"/"&amp;IF(ISNUMBER(SEARCH("/",B381)),VALUE(RIGHT(B381,LEN(B381)-FIND("/",B381)))+1,1))</f>
        <v>20260319</v>
      </c>
      <c r="C382" s="24" t="s">
        <v>36</v>
      </c>
      <c r="D382" s="24" t="s">
        <v>152</v>
      </c>
      <c r="E382" s="28" t="s">
        <v>458</v>
      </c>
      <c r="F382" s="1" t="s">
        <v>8</v>
      </c>
      <c r="G382" s="101">
        <v>1</v>
      </c>
      <c r="H382" s="16">
        <v>2580000</v>
      </c>
      <c r="I382" s="27">
        <f>Table2[[#This Row],[Քանակ]]*Table2[[#This Row],[ Միավորի գին]]</f>
        <v>2580000</v>
      </c>
      <c r="J382" s="1" t="s">
        <v>330</v>
      </c>
      <c r="K382" s="56"/>
    </row>
    <row r="383" spans="2:11" ht="44.25" customHeight="1" thickBot="1" x14ac:dyDescent="0.3">
      <c r="B383" s="85">
        <f>IF(J383&lt;&gt;"",VALUE(LEFT(B382,FIND("/",B382&amp;"/")-1))+1,LEFT(B382,FIND("/",B382&amp;"/")-1)&amp;"/"&amp;IF(ISNUMBER(SEARCH("/",B382)),VALUE(RIGHT(B382,LEN(B382)-FIND("/",B382)))+1,1))</f>
        <v>20260320</v>
      </c>
      <c r="C383" s="24" t="s">
        <v>36</v>
      </c>
      <c r="D383" s="24" t="s">
        <v>152</v>
      </c>
      <c r="E383" s="28" t="s">
        <v>458</v>
      </c>
      <c r="F383" s="1" t="s">
        <v>8</v>
      </c>
      <c r="G383" s="101">
        <v>1</v>
      </c>
      <c r="H383" s="16">
        <v>2580000</v>
      </c>
      <c r="I383" s="27">
        <f>Table2[[#This Row],[Քանակ]]*Table2[[#This Row],[ Միավորի գին]]</f>
        <v>2580000</v>
      </c>
      <c r="J383" s="1" t="s">
        <v>330</v>
      </c>
      <c r="K383" s="56"/>
    </row>
    <row r="384" spans="2:11" ht="44.25" customHeight="1" thickBot="1" x14ac:dyDescent="0.3">
      <c r="B384" s="85">
        <f>IF(J384&lt;&gt;"",VALUE(LEFT(B383,FIND("/",B383&amp;"/")-1))+1,LEFT(B383,FIND("/",B383&amp;"/")-1)&amp;"/"&amp;IF(ISNUMBER(SEARCH("/",B383)),VALUE(RIGHT(B383,LEN(B383)-FIND("/",B383)))+1,1))</f>
        <v>20260321</v>
      </c>
      <c r="C384" s="24" t="s">
        <v>36</v>
      </c>
      <c r="D384" s="24" t="s">
        <v>152</v>
      </c>
      <c r="E384" s="28" t="s">
        <v>458</v>
      </c>
      <c r="F384" s="1" t="s">
        <v>8</v>
      </c>
      <c r="G384" s="101">
        <v>1</v>
      </c>
      <c r="H384" s="16">
        <v>2400000</v>
      </c>
      <c r="I384" s="27">
        <f>Table2[[#This Row],[Քանակ]]*Table2[[#This Row],[ Միավորի գին]]</f>
        <v>2400000</v>
      </c>
      <c r="J384" s="1" t="s">
        <v>330</v>
      </c>
      <c r="K384" s="56"/>
    </row>
    <row r="385" spans="2:11" ht="44.25" customHeight="1" thickBot="1" x14ac:dyDescent="0.3">
      <c r="B385" s="85">
        <f>IF(J385&lt;&gt;"",VALUE(LEFT(B384,FIND("/",B384&amp;"/")-1))+1,LEFT(B384,FIND("/",B384&amp;"/")-1)&amp;"/"&amp;IF(ISNUMBER(SEARCH("/",B384)),VALUE(RIGHT(B384,LEN(B384)-FIND("/",B384)))+1,1))</f>
        <v>20260322</v>
      </c>
      <c r="C385" s="24" t="s">
        <v>36</v>
      </c>
      <c r="D385" s="24" t="s">
        <v>152</v>
      </c>
      <c r="E385" s="28" t="s">
        <v>458</v>
      </c>
      <c r="F385" s="1" t="s">
        <v>8</v>
      </c>
      <c r="G385" s="101">
        <v>1</v>
      </c>
      <c r="H385" s="16">
        <v>2400000</v>
      </c>
      <c r="I385" s="27">
        <f>Table2[[#This Row],[Քանակ]]*Table2[[#This Row],[ Միավորի գին]]</f>
        <v>2400000</v>
      </c>
      <c r="J385" s="1" t="s">
        <v>330</v>
      </c>
      <c r="K385" s="56"/>
    </row>
    <row r="386" spans="2:11" ht="44.25" customHeight="1" thickBot="1" x14ac:dyDescent="0.3">
      <c r="B386" s="85">
        <f>IF(J386&lt;&gt;"",VALUE(LEFT(B385,FIND("/",B385&amp;"/")-1))+1,LEFT(B385,FIND("/",B385&amp;"/")-1)&amp;"/"&amp;IF(ISNUMBER(SEARCH("/",B385)),VALUE(RIGHT(B385,LEN(B385)-FIND("/",B385)))+1,1))</f>
        <v>20260323</v>
      </c>
      <c r="C386" s="24" t="s">
        <v>36</v>
      </c>
      <c r="D386" s="24" t="s">
        <v>152</v>
      </c>
      <c r="E386" s="28" t="s">
        <v>458</v>
      </c>
      <c r="F386" s="1" t="s">
        <v>8</v>
      </c>
      <c r="G386" s="101">
        <v>1</v>
      </c>
      <c r="H386" s="16">
        <v>2400000</v>
      </c>
      <c r="I386" s="27">
        <f>Table2[[#This Row],[Քանակ]]*Table2[[#This Row],[ Միավորի գին]]</f>
        <v>2400000</v>
      </c>
      <c r="J386" s="1" t="s">
        <v>330</v>
      </c>
      <c r="K386" s="56"/>
    </row>
    <row r="387" spans="2:11" ht="44.25" customHeight="1" thickBot="1" x14ac:dyDescent="0.3">
      <c r="B387" s="85">
        <f>IF(J387&lt;&gt;"",VALUE(LEFT(B386,FIND("/",B386&amp;"/")-1))+1,LEFT(B386,FIND("/",B386&amp;"/")-1)&amp;"/"&amp;IF(ISNUMBER(SEARCH("/",B386)),VALUE(RIGHT(B386,LEN(B386)-FIND("/",B386)))+1,1))</f>
        <v>20260324</v>
      </c>
      <c r="C387" s="24" t="s">
        <v>36</v>
      </c>
      <c r="D387" s="24" t="s">
        <v>152</v>
      </c>
      <c r="E387" s="28" t="s">
        <v>458</v>
      </c>
      <c r="F387" s="1" t="s">
        <v>8</v>
      </c>
      <c r="G387" s="101">
        <v>1</v>
      </c>
      <c r="H387" s="16">
        <v>2400000</v>
      </c>
      <c r="I387" s="27">
        <f>Table2[[#This Row],[Քանակ]]*Table2[[#This Row],[ Միավորի գին]]</f>
        <v>2400000</v>
      </c>
      <c r="J387" s="1" t="s">
        <v>330</v>
      </c>
      <c r="K387" s="56"/>
    </row>
    <row r="388" spans="2:11" ht="44.25" customHeight="1" thickBot="1" x14ac:dyDescent="0.3">
      <c r="B388" s="85">
        <f>IF(J388&lt;&gt;"",VALUE(LEFT(B387,FIND("/",B387&amp;"/")-1))+1,LEFT(B387,FIND("/",B387&amp;"/")-1)&amp;"/"&amp;IF(ISNUMBER(SEARCH("/",B387)),VALUE(RIGHT(B387,LEN(B387)-FIND("/",B387)))+1,1))</f>
        <v>20260325</v>
      </c>
      <c r="C388" s="24" t="s">
        <v>36</v>
      </c>
      <c r="D388" s="24" t="s">
        <v>152</v>
      </c>
      <c r="E388" s="28" t="s">
        <v>458</v>
      </c>
      <c r="F388" s="1" t="s">
        <v>8</v>
      </c>
      <c r="G388" s="101">
        <v>1</v>
      </c>
      <c r="H388" s="16">
        <v>2759999.9999999995</v>
      </c>
      <c r="I388" s="27">
        <f>Table2[[#This Row],[Քանակ]]*Table2[[#This Row],[ Միավորի գին]]</f>
        <v>2759999.9999999995</v>
      </c>
      <c r="J388" s="1" t="s">
        <v>330</v>
      </c>
      <c r="K388" s="56"/>
    </row>
    <row r="389" spans="2:11" ht="44.25" customHeight="1" thickBot="1" x14ac:dyDescent="0.3">
      <c r="B389" s="85">
        <f>IF(J389&lt;&gt;"",VALUE(LEFT(B388,FIND("/",B388&amp;"/")-1))+1,LEFT(B388,FIND("/",B388&amp;"/")-1)&amp;"/"&amp;IF(ISNUMBER(SEARCH("/",B388)),VALUE(RIGHT(B388,LEN(B388)-FIND("/",B388)))+1,1))</f>
        <v>20260326</v>
      </c>
      <c r="C389" s="24" t="s">
        <v>36</v>
      </c>
      <c r="D389" s="24" t="s">
        <v>152</v>
      </c>
      <c r="E389" s="28" t="s">
        <v>458</v>
      </c>
      <c r="F389" s="1" t="s">
        <v>8</v>
      </c>
      <c r="G389" s="101">
        <v>1</v>
      </c>
      <c r="H389" s="16">
        <v>2580000</v>
      </c>
      <c r="I389" s="27">
        <f>Table2[[#This Row],[Քանակ]]*Table2[[#This Row],[ Միավորի գին]]</f>
        <v>2580000</v>
      </c>
      <c r="J389" s="1" t="s">
        <v>330</v>
      </c>
      <c r="K389" s="56"/>
    </row>
    <row r="390" spans="2:11" ht="44.25" customHeight="1" thickBot="1" x14ac:dyDescent="0.3">
      <c r="B390" s="85">
        <f>IF(J390&lt;&gt;"",VALUE(LEFT(B389,FIND("/",B389&amp;"/")-1))+1,LEFT(B389,FIND("/",B389&amp;"/")-1)&amp;"/"&amp;IF(ISNUMBER(SEARCH("/",B389)),VALUE(RIGHT(B389,LEN(B389)-FIND("/",B389)))+1,1))</f>
        <v>20260327</v>
      </c>
      <c r="C390" s="24" t="s">
        <v>36</v>
      </c>
      <c r="D390" s="24" t="s">
        <v>152</v>
      </c>
      <c r="E390" s="28" t="s">
        <v>458</v>
      </c>
      <c r="F390" s="1" t="s">
        <v>8</v>
      </c>
      <c r="G390" s="101">
        <v>1</v>
      </c>
      <c r="H390" s="16">
        <v>3288000</v>
      </c>
      <c r="I390" s="27">
        <f>Table2[[#This Row],[Քանակ]]*Table2[[#This Row],[ Միավորի գին]]</f>
        <v>3288000</v>
      </c>
      <c r="J390" s="1" t="s">
        <v>330</v>
      </c>
      <c r="K390" s="56"/>
    </row>
    <row r="391" spans="2:11" ht="44.25" customHeight="1" thickBot="1" x14ac:dyDescent="0.3">
      <c r="B391" s="85">
        <f>IF(J391&lt;&gt;"",VALUE(LEFT(B390,FIND("/",B390&amp;"/")-1))+1,LEFT(B390,FIND("/",B390&amp;"/")-1)&amp;"/"&amp;IF(ISNUMBER(SEARCH("/",B390)),VALUE(RIGHT(B390,LEN(B390)-FIND("/",B390)))+1,1))</f>
        <v>20260328</v>
      </c>
      <c r="C391" s="24" t="s">
        <v>36</v>
      </c>
      <c r="D391" s="24" t="s">
        <v>152</v>
      </c>
      <c r="E391" s="28" t="s">
        <v>458</v>
      </c>
      <c r="F391" s="1" t="s">
        <v>8</v>
      </c>
      <c r="G391" s="101">
        <v>1</v>
      </c>
      <c r="H391" s="16">
        <v>1884000</v>
      </c>
      <c r="I391" s="27">
        <f>Table2[[#This Row],[Քանակ]]*Table2[[#This Row],[ Միավորի գին]]</f>
        <v>1884000</v>
      </c>
      <c r="J391" s="1" t="s">
        <v>330</v>
      </c>
      <c r="K391" s="56"/>
    </row>
    <row r="392" spans="2:11" ht="44.25" customHeight="1" thickBot="1" x14ac:dyDescent="0.3">
      <c r="B392" s="85">
        <f>IF(J392&lt;&gt;"",VALUE(LEFT(B391,FIND("/",B391&amp;"/")-1))+1,LEFT(B391,FIND("/",B391&amp;"/")-1)&amp;"/"&amp;IF(ISNUMBER(SEARCH("/",B391)),VALUE(RIGHT(B391,LEN(B391)-FIND("/",B391)))+1,1))</f>
        <v>20260329</v>
      </c>
      <c r="C392" s="24" t="s">
        <v>36</v>
      </c>
      <c r="D392" s="24" t="s">
        <v>152</v>
      </c>
      <c r="E392" s="28" t="s">
        <v>458</v>
      </c>
      <c r="F392" s="1" t="s">
        <v>8</v>
      </c>
      <c r="G392" s="101">
        <v>1</v>
      </c>
      <c r="H392" s="16">
        <v>1884000</v>
      </c>
      <c r="I392" s="27">
        <f>Table2[[#This Row],[Քանակ]]*Table2[[#This Row],[ Միավորի գին]]</f>
        <v>1884000</v>
      </c>
      <c r="J392" s="1" t="s">
        <v>330</v>
      </c>
      <c r="K392" s="56"/>
    </row>
    <row r="393" spans="2:11" ht="44.25" customHeight="1" thickBot="1" x14ac:dyDescent="0.3">
      <c r="B393" s="85">
        <f>IF(J393&lt;&gt;"",VALUE(LEFT(B392,FIND("/",B392&amp;"/")-1))+1,LEFT(B392,FIND("/",B392&amp;"/")-1)&amp;"/"&amp;IF(ISNUMBER(SEARCH("/",B392)),VALUE(RIGHT(B392,LEN(B392)-FIND("/",B392)))+1,1))</f>
        <v>20260330</v>
      </c>
      <c r="C393" s="24" t="s">
        <v>36</v>
      </c>
      <c r="D393" s="24" t="s">
        <v>152</v>
      </c>
      <c r="E393" s="28" t="s">
        <v>458</v>
      </c>
      <c r="F393" s="1" t="s">
        <v>8</v>
      </c>
      <c r="G393" s="101">
        <v>1</v>
      </c>
      <c r="H393" s="16">
        <v>1884000</v>
      </c>
      <c r="I393" s="27">
        <f>Table2[[#This Row],[Քանակ]]*Table2[[#This Row],[ Միավորի գին]]</f>
        <v>1884000</v>
      </c>
      <c r="J393" s="1" t="s">
        <v>330</v>
      </c>
      <c r="K393" s="56"/>
    </row>
    <row r="394" spans="2:11" ht="44.25" customHeight="1" thickBot="1" x14ac:dyDescent="0.3">
      <c r="B394" s="85">
        <f>IF(J394&lt;&gt;"",VALUE(LEFT(B393,FIND("/",B393&amp;"/")-1))+1,LEFT(B393,FIND("/",B393&amp;"/")-1)&amp;"/"&amp;IF(ISNUMBER(SEARCH("/",B393)),VALUE(RIGHT(B393,LEN(B393)-FIND("/",B393)))+1,1))</f>
        <v>20260331</v>
      </c>
      <c r="C394" s="24" t="s">
        <v>36</v>
      </c>
      <c r="D394" s="24" t="s">
        <v>152</v>
      </c>
      <c r="E394" s="28" t="s">
        <v>458</v>
      </c>
      <c r="F394" s="1" t="s">
        <v>8</v>
      </c>
      <c r="G394" s="101">
        <v>1</v>
      </c>
      <c r="H394" s="16">
        <v>1620000</v>
      </c>
      <c r="I394" s="27">
        <f>Table2[[#This Row],[Քանակ]]*Table2[[#This Row],[ Միավորի գին]]</f>
        <v>1620000</v>
      </c>
      <c r="J394" s="1" t="s">
        <v>330</v>
      </c>
      <c r="K394" s="56"/>
    </row>
    <row r="395" spans="2:11" ht="44.25" customHeight="1" thickBot="1" x14ac:dyDescent="0.3">
      <c r="B395" s="85">
        <f>IF(J395&lt;&gt;"",VALUE(LEFT(B394,FIND("/",B394&amp;"/")-1))+1,LEFT(B394,FIND("/",B394&amp;"/")-1)&amp;"/"&amp;IF(ISNUMBER(SEARCH("/",B394)),VALUE(RIGHT(B394,LEN(B394)-FIND("/",B394)))+1,1))</f>
        <v>20260332</v>
      </c>
      <c r="C395" s="24" t="s">
        <v>36</v>
      </c>
      <c r="D395" s="24" t="s">
        <v>152</v>
      </c>
      <c r="E395" s="28" t="s">
        <v>458</v>
      </c>
      <c r="F395" s="1" t="s">
        <v>8</v>
      </c>
      <c r="G395" s="101">
        <v>1</v>
      </c>
      <c r="H395" s="16">
        <v>1620000</v>
      </c>
      <c r="I395" s="27">
        <f>Table2[[#This Row],[Քանակ]]*Table2[[#This Row],[ Միավորի գին]]</f>
        <v>1620000</v>
      </c>
      <c r="J395" s="1" t="s">
        <v>330</v>
      </c>
      <c r="K395" s="56"/>
    </row>
    <row r="396" spans="2:11" ht="44.25" customHeight="1" thickBot="1" x14ac:dyDescent="0.3">
      <c r="B396" s="85">
        <f>IF(J396&lt;&gt;"",VALUE(LEFT(B395,FIND("/",B395&amp;"/")-1))+1,LEFT(B395,FIND("/",B395&amp;"/")-1)&amp;"/"&amp;IF(ISNUMBER(SEARCH("/",B395)),VALUE(RIGHT(B395,LEN(B395)-FIND("/",B395)))+1,1))</f>
        <v>20260333</v>
      </c>
      <c r="C396" s="24" t="s">
        <v>36</v>
      </c>
      <c r="D396" s="24" t="s">
        <v>152</v>
      </c>
      <c r="E396" s="28" t="s">
        <v>458</v>
      </c>
      <c r="F396" s="1" t="s">
        <v>8</v>
      </c>
      <c r="G396" s="101">
        <v>1</v>
      </c>
      <c r="H396" s="16">
        <v>1620000</v>
      </c>
      <c r="I396" s="27">
        <f>Table2[[#This Row],[Քանակ]]*Table2[[#This Row],[ Միավորի գին]]</f>
        <v>1620000</v>
      </c>
      <c r="J396" s="1" t="s">
        <v>330</v>
      </c>
      <c r="K396" s="56"/>
    </row>
    <row r="397" spans="2:11" ht="44.25" customHeight="1" thickBot="1" x14ac:dyDescent="0.3">
      <c r="B397" s="85">
        <f>IF(J397&lt;&gt;"",VALUE(LEFT(B396,FIND("/",B396&amp;"/")-1))+1,LEFT(B396,FIND("/",B396&amp;"/")-1)&amp;"/"&amp;IF(ISNUMBER(SEARCH("/",B396)),VALUE(RIGHT(B396,LEN(B396)-FIND("/",B396)))+1,1))</f>
        <v>20260334</v>
      </c>
      <c r="C397" s="24" t="s">
        <v>36</v>
      </c>
      <c r="D397" s="24" t="s">
        <v>152</v>
      </c>
      <c r="E397" s="28" t="s">
        <v>458</v>
      </c>
      <c r="F397" s="1" t="s">
        <v>8</v>
      </c>
      <c r="G397" s="101">
        <v>1</v>
      </c>
      <c r="H397" s="16">
        <v>1620000</v>
      </c>
      <c r="I397" s="27">
        <f>Table2[[#This Row],[Քանակ]]*Table2[[#This Row],[ Միավորի գին]]</f>
        <v>1620000</v>
      </c>
      <c r="J397" s="1" t="s">
        <v>330</v>
      </c>
      <c r="K397" s="56"/>
    </row>
    <row r="398" spans="2:11" ht="44.25" customHeight="1" thickBot="1" x14ac:dyDescent="0.3">
      <c r="B398" s="85">
        <f>IF(J398&lt;&gt;"",VALUE(LEFT(B397,FIND("/",B397&amp;"/")-1))+1,LEFT(B397,FIND("/",B397&amp;"/")-1)&amp;"/"&amp;IF(ISNUMBER(SEARCH("/",B397)),VALUE(RIGHT(B397,LEN(B397)-FIND("/",B397)))+1,1))</f>
        <v>20260335</v>
      </c>
      <c r="C398" s="24" t="s">
        <v>36</v>
      </c>
      <c r="D398" s="24" t="s">
        <v>152</v>
      </c>
      <c r="E398" s="28" t="s">
        <v>458</v>
      </c>
      <c r="F398" s="1" t="s">
        <v>8</v>
      </c>
      <c r="G398" s="101">
        <v>1</v>
      </c>
      <c r="H398" s="16">
        <v>1620000</v>
      </c>
      <c r="I398" s="27">
        <f>Table2[[#This Row],[Քանակ]]*Table2[[#This Row],[ Միավորի գին]]</f>
        <v>1620000</v>
      </c>
      <c r="J398" s="1" t="s">
        <v>330</v>
      </c>
      <c r="K398" s="56"/>
    </row>
    <row r="399" spans="2:11" ht="44.25" customHeight="1" thickBot="1" x14ac:dyDescent="0.3">
      <c r="B399" s="85">
        <f>IF(J399&lt;&gt;"",VALUE(LEFT(B398,FIND("/",B398&amp;"/")-1))+1,LEFT(B398,FIND("/",B398&amp;"/")-1)&amp;"/"&amp;IF(ISNUMBER(SEARCH("/",B398)),VALUE(RIGHT(B398,LEN(B398)-FIND("/",B398)))+1,1))</f>
        <v>20260336</v>
      </c>
      <c r="C399" s="24" t="s">
        <v>36</v>
      </c>
      <c r="D399" s="24" t="s">
        <v>152</v>
      </c>
      <c r="E399" s="28" t="s">
        <v>458</v>
      </c>
      <c r="F399" s="1" t="s">
        <v>8</v>
      </c>
      <c r="G399" s="101">
        <v>1</v>
      </c>
      <c r="H399" s="16">
        <v>2400000</v>
      </c>
      <c r="I399" s="27">
        <f>Table2[[#This Row],[Քանակ]]*Table2[[#This Row],[ Միավորի գին]]</f>
        <v>2400000</v>
      </c>
      <c r="J399" s="1" t="s">
        <v>330</v>
      </c>
      <c r="K399" s="56"/>
    </row>
    <row r="400" spans="2:11" ht="44.25" customHeight="1" thickBot="1" x14ac:dyDescent="0.3">
      <c r="B400" s="85">
        <f>IF(J400&lt;&gt;"",VALUE(LEFT(B399,FIND("/",B399&amp;"/")-1))+1,LEFT(B399,FIND("/",B399&amp;"/")-1)&amp;"/"&amp;IF(ISNUMBER(SEARCH("/",B399)),VALUE(RIGHT(B399,LEN(B399)-FIND("/",B399)))+1,1))</f>
        <v>20260337</v>
      </c>
      <c r="C400" s="24" t="s">
        <v>36</v>
      </c>
      <c r="D400" s="24" t="s">
        <v>152</v>
      </c>
      <c r="E400" s="28" t="s">
        <v>458</v>
      </c>
      <c r="F400" s="1" t="s">
        <v>8</v>
      </c>
      <c r="G400" s="101">
        <v>1</v>
      </c>
      <c r="H400" s="16">
        <v>1620000</v>
      </c>
      <c r="I400" s="27">
        <f>Table2[[#This Row],[Քանակ]]*Table2[[#This Row],[ Միավորի գին]]</f>
        <v>1620000</v>
      </c>
      <c r="J400" s="1" t="s">
        <v>330</v>
      </c>
      <c r="K400" s="56"/>
    </row>
    <row r="401" spans="2:11" ht="44.25" customHeight="1" thickBot="1" x14ac:dyDescent="0.3">
      <c r="B401" s="85">
        <f>IF(J401&lt;&gt;"",VALUE(LEFT(B400,FIND("/",B400&amp;"/")-1))+1,LEFT(B400,FIND("/",B400&amp;"/")-1)&amp;"/"&amp;IF(ISNUMBER(SEARCH("/",B400)),VALUE(RIGHT(B400,LEN(B400)-FIND("/",B400)))+1,1))</f>
        <v>20260338</v>
      </c>
      <c r="C401" s="24" t="s">
        <v>36</v>
      </c>
      <c r="D401" s="24" t="s">
        <v>152</v>
      </c>
      <c r="E401" s="28" t="s">
        <v>458</v>
      </c>
      <c r="F401" s="1" t="s">
        <v>8</v>
      </c>
      <c r="G401" s="101">
        <v>1</v>
      </c>
      <c r="H401" s="16">
        <v>1800000</v>
      </c>
      <c r="I401" s="27">
        <f>Table2[[#This Row],[Քանակ]]*Table2[[#This Row],[ Միավորի գին]]</f>
        <v>1800000</v>
      </c>
      <c r="J401" s="1" t="s">
        <v>330</v>
      </c>
      <c r="K401" s="56"/>
    </row>
    <row r="402" spans="2:11" ht="44.25" customHeight="1" thickBot="1" x14ac:dyDescent="0.3">
      <c r="B402" s="85">
        <f>IF(J402&lt;&gt;"",VALUE(LEFT(B401,FIND("/",B401&amp;"/")-1))+1,LEFT(B401,FIND("/",B401&amp;"/")-1)&amp;"/"&amp;IF(ISNUMBER(SEARCH("/",B401)),VALUE(RIGHT(B401,LEN(B401)-FIND("/",B401)))+1,1))</f>
        <v>20260339</v>
      </c>
      <c r="C402" s="24" t="s">
        <v>36</v>
      </c>
      <c r="D402" s="24" t="s">
        <v>152</v>
      </c>
      <c r="E402" s="28" t="s">
        <v>458</v>
      </c>
      <c r="F402" s="1" t="s">
        <v>8</v>
      </c>
      <c r="G402" s="101">
        <v>1</v>
      </c>
      <c r="H402" s="16">
        <v>3060000</v>
      </c>
      <c r="I402" s="27">
        <f>Table2[[#This Row],[Քանակ]]*Table2[[#This Row],[ Միավորի գին]]</f>
        <v>3060000</v>
      </c>
      <c r="J402" s="1" t="s">
        <v>330</v>
      </c>
      <c r="K402" s="56"/>
    </row>
    <row r="403" spans="2:11" ht="44.25" customHeight="1" thickBot="1" x14ac:dyDescent="0.3">
      <c r="B403" s="85">
        <f>IF(J403&lt;&gt;"",VALUE(LEFT(B402,FIND("/",B402&amp;"/")-1))+1,LEFT(B402,FIND("/",B402&amp;"/")-1)&amp;"/"&amp;IF(ISNUMBER(SEARCH("/",B402)),VALUE(RIGHT(B402,LEN(B402)-FIND("/",B402)))+1,1))</f>
        <v>20260340</v>
      </c>
      <c r="C403" s="24" t="s">
        <v>36</v>
      </c>
      <c r="D403" s="24" t="s">
        <v>152</v>
      </c>
      <c r="E403" s="28" t="s">
        <v>458</v>
      </c>
      <c r="F403" s="1" t="s">
        <v>8</v>
      </c>
      <c r="G403" s="101">
        <v>1</v>
      </c>
      <c r="H403" s="16">
        <v>1884000</v>
      </c>
      <c r="I403" s="27">
        <f>Table2[[#This Row],[Քանակ]]*Table2[[#This Row],[ Միավորի գին]]</f>
        <v>1884000</v>
      </c>
      <c r="J403" s="1" t="s">
        <v>330</v>
      </c>
      <c r="K403" s="56"/>
    </row>
    <row r="404" spans="2:11" ht="44.25" customHeight="1" thickBot="1" x14ac:dyDescent="0.3">
      <c r="B404" s="85">
        <f>IF(J404&lt;&gt;"",VALUE(LEFT(B403,FIND("/",B403&amp;"/")-1))+1,LEFT(B403,FIND("/",B403&amp;"/")-1)&amp;"/"&amp;IF(ISNUMBER(SEARCH("/",B403)),VALUE(RIGHT(B403,LEN(B403)-FIND("/",B403)))+1,1))</f>
        <v>20260341</v>
      </c>
      <c r="C404" s="24" t="s">
        <v>36</v>
      </c>
      <c r="D404" s="24" t="s">
        <v>152</v>
      </c>
      <c r="E404" s="28" t="s">
        <v>458</v>
      </c>
      <c r="F404" s="1" t="s">
        <v>8</v>
      </c>
      <c r="G404" s="101">
        <v>1</v>
      </c>
      <c r="H404" s="16">
        <v>1884000</v>
      </c>
      <c r="I404" s="27">
        <f>Table2[[#This Row],[Քանակ]]*Table2[[#This Row],[ Միավորի գին]]</f>
        <v>1884000</v>
      </c>
      <c r="J404" s="1" t="s">
        <v>330</v>
      </c>
      <c r="K404" s="56"/>
    </row>
    <row r="405" spans="2:11" ht="44.25" customHeight="1" thickBot="1" x14ac:dyDescent="0.3">
      <c r="B405" s="85">
        <f>IF(J405&lt;&gt;"",VALUE(LEFT(B404,FIND("/",B404&amp;"/")-1))+1,LEFT(B404,FIND("/",B404&amp;"/")-1)&amp;"/"&amp;IF(ISNUMBER(SEARCH("/",B404)),VALUE(RIGHT(B404,LEN(B404)-FIND("/",B404)))+1,1))</f>
        <v>20260342</v>
      </c>
      <c r="C405" s="24" t="s">
        <v>36</v>
      </c>
      <c r="D405" s="24" t="s">
        <v>152</v>
      </c>
      <c r="E405" s="28" t="s">
        <v>458</v>
      </c>
      <c r="F405" s="1" t="s">
        <v>8</v>
      </c>
      <c r="G405" s="101">
        <v>1</v>
      </c>
      <c r="H405" s="16">
        <v>1884000</v>
      </c>
      <c r="I405" s="27">
        <f>Table2[[#This Row],[Քանակ]]*Table2[[#This Row],[ Միավորի գին]]</f>
        <v>1884000</v>
      </c>
      <c r="J405" s="1" t="s">
        <v>330</v>
      </c>
      <c r="K405" s="56"/>
    </row>
    <row r="406" spans="2:11" ht="44.25" customHeight="1" thickBot="1" x14ac:dyDescent="0.3">
      <c r="B406" s="85">
        <f>IF(J406&lt;&gt;"",VALUE(LEFT(B405,FIND("/",B405&amp;"/")-1))+1,LEFT(B405,FIND("/",B405&amp;"/")-1)&amp;"/"&amp;IF(ISNUMBER(SEARCH("/",B405)),VALUE(RIGHT(B405,LEN(B405)-FIND("/",B405)))+1,1))</f>
        <v>20260343</v>
      </c>
      <c r="C406" s="24" t="s">
        <v>36</v>
      </c>
      <c r="D406" s="24" t="s">
        <v>152</v>
      </c>
      <c r="E406" s="28" t="s">
        <v>458</v>
      </c>
      <c r="F406" s="1" t="s">
        <v>8</v>
      </c>
      <c r="G406" s="101">
        <v>1</v>
      </c>
      <c r="H406" s="16">
        <v>1884000</v>
      </c>
      <c r="I406" s="27">
        <f>Table2[[#This Row],[Քանակ]]*Table2[[#This Row],[ Միավորի գին]]</f>
        <v>1884000</v>
      </c>
      <c r="J406" s="1" t="s">
        <v>330</v>
      </c>
      <c r="K406" s="56"/>
    </row>
    <row r="407" spans="2:11" ht="44.25" customHeight="1" thickBot="1" x14ac:dyDescent="0.3">
      <c r="B407" s="85">
        <f>IF(J407&lt;&gt;"",VALUE(LEFT(B406,FIND("/",B406&amp;"/")-1))+1,LEFT(B406,FIND("/",B406&amp;"/")-1)&amp;"/"&amp;IF(ISNUMBER(SEARCH("/",B406)),VALUE(RIGHT(B406,LEN(B406)-FIND("/",B406)))+1,1))</f>
        <v>20260344</v>
      </c>
      <c r="C407" s="24" t="s">
        <v>36</v>
      </c>
      <c r="D407" s="24" t="s">
        <v>152</v>
      </c>
      <c r="E407" s="28" t="s">
        <v>458</v>
      </c>
      <c r="F407" s="1" t="s">
        <v>8</v>
      </c>
      <c r="G407" s="101">
        <v>1</v>
      </c>
      <c r="H407" s="16">
        <v>3360000</v>
      </c>
      <c r="I407" s="27">
        <f>Table2[[#This Row],[Քանակ]]*Table2[[#This Row],[ Միավորի գին]]</f>
        <v>3360000</v>
      </c>
      <c r="J407" s="1" t="s">
        <v>330</v>
      </c>
      <c r="K407" s="56"/>
    </row>
    <row r="408" spans="2:11" ht="44.25" customHeight="1" thickBot="1" x14ac:dyDescent="0.3">
      <c r="B408" s="85">
        <f>IF(J408&lt;&gt;"",VALUE(LEFT(B407,FIND("/",B407&amp;"/")-1))+1,LEFT(B407,FIND("/",B407&amp;"/")-1)&amp;"/"&amp;IF(ISNUMBER(SEARCH("/",B407)),VALUE(RIGHT(B407,LEN(B407)-FIND("/",B407)))+1,1))</f>
        <v>20260345</v>
      </c>
      <c r="C408" s="24" t="s">
        <v>36</v>
      </c>
      <c r="D408" s="24" t="s">
        <v>152</v>
      </c>
      <c r="E408" s="28" t="s">
        <v>458</v>
      </c>
      <c r="F408" s="1" t="s">
        <v>8</v>
      </c>
      <c r="G408" s="101">
        <v>1</v>
      </c>
      <c r="H408" s="16">
        <v>2232000</v>
      </c>
      <c r="I408" s="27">
        <f>Table2[[#This Row],[Քանակ]]*Table2[[#This Row],[ Միավորի գին]]</f>
        <v>2232000</v>
      </c>
      <c r="J408" s="1" t="s">
        <v>330</v>
      </c>
      <c r="K408" s="56"/>
    </row>
    <row r="409" spans="2:11" ht="44.25" customHeight="1" thickBot="1" x14ac:dyDescent="0.3">
      <c r="B409" s="85">
        <f>IF(J409&lt;&gt;"",VALUE(LEFT(B408,FIND("/",B408&amp;"/")-1))+1,LEFT(B408,FIND("/",B408&amp;"/")-1)&amp;"/"&amp;IF(ISNUMBER(SEARCH("/",B408)),VALUE(RIGHT(B408,LEN(B408)-FIND("/",B408)))+1,1))</f>
        <v>20260346</v>
      </c>
      <c r="C409" s="24" t="s">
        <v>36</v>
      </c>
      <c r="D409" s="24" t="s">
        <v>152</v>
      </c>
      <c r="E409" s="28" t="s">
        <v>458</v>
      </c>
      <c r="F409" s="1" t="s">
        <v>8</v>
      </c>
      <c r="G409" s="101">
        <v>1</v>
      </c>
      <c r="H409" s="16">
        <v>2232000</v>
      </c>
      <c r="I409" s="27">
        <f>Table2[[#This Row],[Քանակ]]*Table2[[#This Row],[ Միավորի գին]]</f>
        <v>2232000</v>
      </c>
      <c r="J409" s="1" t="s">
        <v>330</v>
      </c>
      <c r="K409" s="56"/>
    </row>
    <row r="410" spans="2:11" ht="44.25" customHeight="1" thickBot="1" x14ac:dyDescent="0.3">
      <c r="B410" s="85">
        <f>IF(J410&lt;&gt;"",VALUE(LEFT(B409,FIND("/",B409&amp;"/")-1))+1,LEFT(B409,FIND("/",B409&amp;"/")-1)&amp;"/"&amp;IF(ISNUMBER(SEARCH("/",B409)),VALUE(RIGHT(B409,LEN(B409)-FIND("/",B409)))+1,1))</f>
        <v>20260347</v>
      </c>
      <c r="C410" s="24" t="s">
        <v>36</v>
      </c>
      <c r="D410" s="24" t="s">
        <v>152</v>
      </c>
      <c r="E410" s="28" t="s">
        <v>458</v>
      </c>
      <c r="F410" s="1" t="s">
        <v>8</v>
      </c>
      <c r="G410" s="101">
        <v>1</v>
      </c>
      <c r="H410" s="16">
        <v>2232000</v>
      </c>
      <c r="I410" s="27">
        <f>Table2[[#This Row],[Քանակ]]*Table2[[#This Row],[ Միավորի գին]]</f>
        <v>2232000</v>
      </c>
      <c r="J410" s="1" t="s">
        <v>330</v>
      </c>
      <c r="K410" s="56"/>
    </row>
    <row r="411" spans="2:11" ht="44.25" customHeight="1" thickBot="1" x14ac:dyDescent="0.3">
      <c r="B411" s="85">
        <f>IF(J411&lt;&gt;"",VALUE(LEFT(B410,FIND("/",B410&amp;"/")-1))+1,LEFT(B410,FIND("/",B410&amp;"/")-1)&amp;"/"&amp;IF(ISNUMBER(SEARCH("/",B410)),VALUE(RIGHT(B410,LEN(B410)-FIND("/",B410)))+1,1))</f>
        <v>20260348</v>
      </c>
      <c r="C411" s="24" t="s">
        <v>36</v>
      </c>
      <c r="D411" s="24" t="s">
        <v>152</v>
      </c>
      <c r="E411" s="28" t="s">
        <v>458</v>
      </c>
      <c r="F411" s="1" t="s">
        <v>8</v>
      </c>
      <c r="G411" s="101">
        <v>1</v>
      </c>
      <c r="H411" s="16">
        <v>2232000</v>
      </c>
      <c r="I411" s="27">
        <f>Table2[[#This Row],[Քանակ]]*Table2[[#This Row],[ Միավորի գին]]</f>
        <v>2232000</v>
      </c>
      <c r="J411" s="1" t="s">
        <v>330</v>
      </c>
      <c r="K411" s="56"/>
    </row>
    <row r="412" spans="2:11" ht="44.25" customHeight="1" thickBot="1" x14ac:dyDescent="0.3">
      <c r="B412" s="85">
        <f>IF(J412&lt;&gt;"",VALUE(LEFT(B411,FIND("/",B411&amp;"/")-1))+1,LEFT(B411,FIND("/",B411&amp;"/")-1)&amp;"/"&amp;IF(ISNUMBER(SEARCH("/",B411)),VALUE(RIGHT(B411,LEN(B411)-FIND("/",B411)))+1,1))</f>
        <v>20260349</v>
      </c>
      <c r="C412" s="24" t="s">
        <v>36</v>
      </c>
      <c r="D412" s="24" t="s">
        <v>152</v>
      </c>
      <c r="E412" s="28" t="s">
        <v>458</v>
      </c>
      <c r="F412" s="1" t="s">
        <v>8</v>
      </c>
      <c r="G412" s="101">
        <v>1</v>
      </c>
      <c r="H412" s="16">
        <v>1531799.9999999998</v>
      </c>
      <c r="I412" s="27">
        <f>Table2[[#This Row],[Քանակ]]*Table2[[#This Row],[ Միավորի գին]]</f>
        <v>1531799.9999999998</v>
      </c>
      <c r="J412" s="1" t="s">
        <v>330</v>
      </c>
      <c r="K412" s="56"/>
    </row>
    <row r="413" spans="2:11" ht="44.25" customHeight="1" thickBot="1" x14ac:dyDescent="0.3">
      <c r="B413" s="85">
        <f>IF(J413&lt;&gt;"",VALUE(LEFT(B412,FIND("/",B412&amp;"/")-1))+1,LEFT(B412,FIND("/",B412&amp;"/")-1)&amp;"/"&amp;IF(ISNUMBER(SEARCH("/",B412)),VALUE(RIGHT(B412,LEN(B412)-FIND("/",B412)))+1,1))</f>
        <v>20260350</v>
      </c>
      <c r="C413" s="24" t="s">
        <v>36</v>
      </c>
      <c r="D413" s="24" t="s">
        <v>152</v>
      </c>
      <c r="E413" s="28" t="s">
        <v>458</v>
      </c>
      <c r="F413" s="1" t="s">
        <v>8</v>
      </c>
      <c r="G413" s="101">
        <v>1</v>
      </c>
      <c r="H413" s="16">
        <v>1740000</v>
      </c>
      <c r="I413" s="27">
        <f>Table2[[#This Row],[Քանակ]]*Table2[[#This Row],[ Միավորի գին]]</f>
        <v>1740000</v>
      </c>
      <c r="J413" s="1" t="s">
        <v>330</v>
      </c>
      <c r="K413" s="56"/>
    </row>
    <row r="414" spans="2:11" ht="44.25" customHeight="1" thickBot="1" x14ac:dyDescent="0.3">
      <c r="B414" s="85">
        <f>IF(J414&lt;&gt;"",VALUE(LEFT(B413,FIND("/",B413&amp;"/")-1))+1,LEFT(B413,FIND("/",B413&amp;"/")-1)&amp;"/"&amp;IF(ISNUMBER(SEARCH("/",B413)),VALUE(RIGHT(B413,LEN(B413)-FIND("/",B413)))+1,1))</f>
        <v>20260351</v>
      </c>
      <c r="C414" s="24" t="s">
        <v>36</v>
      </c>
      <c r="D414" s="24" t="s">
        <v>152</v>
      </c>
      <c r="E414" s="28" t="s">
        <v>458</v>
      </c>
      <c r="F414" s="1" t="s">
        <v>8</v>
      </c>
      <c r="G414" s="101">
        <v>1</v>
      </c>
      <c r="H414" s="16">
        <v>1131599.9999999998</v>
      </c>
      <c r="I414" s="27">
        <f>Table2[[#This Row],[Քանակ]]*Table2[[#This Row],[ Միավորի գին]]</f>
        <v>1131599.9999999998</v>
      </c>
      <c r="J414" s="1" t="s">
        <v>330</v>
      </c>
      <c r="K414" s="56"/>
    </row>
    <row r="415" spans="2:11" ht="44.25" customHeight="1" thickBot="1" x14ac:dyDescent="0.3">
      <c r="B415" s="85">
        <f>IF(J415&lt;&gt;"",VALUE(LEFT(B414,FIND("/",B414&amp;"/")-1))+1,LEFT(B414,FIND("/",B414&amp;"/")-1)&amp;"/"&amp;IF(ISNUMBER(SEARCH("/",B414)),VALUE(RIGHT(B414,LEN(B414)-FIND("/",B414)))+1,1))</f>
        <v>20260352</v>
      </c>
      <c r="C415" s="24" t="s">
        <v>36</v>
      </c>
      <c r="D415" s="24" t="s">
        <v>152</v>
      </c>
      <c r="E415" s="28" t="s">
        <v>458</v>
      </c>
      <c r="F415" s="1" t="s">
        <v>8</v>
      </c>
      <c r="G415" s="101">
        <v>1</v>
      </c>
      <c r="H415" s="16">
        <v>2400000</v>
      </c>
      <c r="I415" s="27">
        <f>Table2[[#This Row],[Քանակ]]*Table2[[#This Row],[ Միավորի գին]]</f>
        <v>2400000</v>
      </c>
      <c r="J415" s="1" t="s">
        <v>330</v>
      </c>
      <c r="K415" s="56"/>
    </row>
    <row r="416" spans="2:11" ht="44.25" customHeight="1" thickBot="1" x14ac:dyDescent="0.3">
      <c r="B416" s="85">
        <f>IF(J416&lt;&gt;"",VALUE(LEFT(B415,FIND("/",B415&amp;"/")-1))+1,LEFT(B415,FIND("/",B415&amp;"/")-1)&amp;"/"&amp;IF(ISNUMBER(SEARCH("/",B415)),VALUE(RIGHT(B415,LEN(B415)-FIND("/",B415)))+1,1))</f>
        <v>20260353</v>
      </c>
      <c r="C416" s="24" t="s">
        <v>36</v>
      </c>
      <c r="D416" s="24" t="s">
        <v>152</v>
      </c>
      <c r="E416" s="28" t="s">
        <v>458</v>
      </c>
      <c r="F416" s="1" t="s">
        <v>8</v>
      </c>
      <c r="G416" s="101">
        <v>1</v>
      </c>
      <c r="H416" s="16">
        <v>2400000</v>
      </c>
      <c r="I416" s="27">
        <f>Table2[[#This Row],[Քանակ]]*Table2[[#This Row],[ Միավորի գին]]</f>
        <v>2400000</v>
      </c>
      <c r="J416" s="1" t="s">
        <v>330</v>
      </c>
      <c r="K416" s="56"/>
    </row>
    <row r="417" spans="2:11" ht="44.25" customHeight="1" thickBot="1" x14ac:dyDescent="0.3">
      <c r="B417" s="85">
        <f>IF(J417&lt;&gt;"",VALUE(LEFT(B416,FIND("/",B416&amp;"/")-1))+1,LEFT(B416,FIND("/",B416&amp;"/")-1)&amp;"/"&amp;IF(ISNUMBER(SEARCH("/",B416)),VALUE(RIGHT(B416,LEN(B416)-FIND("/",B416)))+1,1))</f>
        <v>20260354</v>
      </c>
      <c r="C417" s="24" t="s">
        <v>36</v>
      </c>
      <c r="D417" s="24" t="s">
        <v>152</v>
      </c>
      <c r="E417" s="28" t="s">
        <v>458</v>
      </c>
      <c r="F417" s="1" t="s">
        <v>8</v>
      </c>
      <c r="G417" s="101">
        <v>1</v>
      </c>
      <c r="H417" s="16">
        <v>2400000</v>
      </c>
      <c r="I417" s="27">
        <f>Table2[[#This Row],[Քանակ]]*Table2[[#This Row],[ Միավորի գին]]</f>
        <v>2400000</v>
      </c>
      <c r="J417" s="1" t="s">
        <v>330</v>
      </c>
      <c r="K417" s="56"/>
    </row>
    <row r="418" spans="2:11" ht="44.25" customHeight="1" thickBot="1" x14ac:dyDescent="0.3">
      <c r="B418" s="85">
        <f>IF(J418&lt;&gt;"",VALUE(LEFT(B417,FIND("/",B417&amp;"/")-1))+1,LEFT(B417,FIND("/",B417&amp;"/")-1)&amp;"/"&amp;IF(ISNUMBER(SEARCH("/",B417)),VALUE(RIGHT(B417,LEN(B417)-FIND("/",B417)))+1,1))</f>
        <v>20260355</v>
      </c>
      <c r="C418" s="24" t="s">
        <v>36</v>
      </c>
      <c r="D418" s="24" t="s">
        <v>152</v>
      </c>
      <c r="E418" s="28" t="s">
        <v>458</v>
      </c>
      <c r="F418" s="1" t="s">
        <v>8</v>
      </c>
      <c r="G418" s="101">
        <v>1</v>
      </c>
      <c r="H418" s="16">
        <v>2400000</v>
      </c>
      <c r="I418" s="27">
        <f>Table2[[#This Row],[Քանակ]]*Table2[[#This Row],[ Միավորի գին]]</f>
        <v>2400000</v>
      </c>
      <c r="J418" s="1" t="s">
        <v>330</v>
      </c>
      <c r="K418" s="56"/>
    </row>
    <row r="419" spans="2:11" ht="44.25" customHeight="1" thickBot="1" x14ac:dyDescent="0.3">
      <c r="B419" s="85">
        <f>IF(J419&lt;&gt;"",VALUE(LEFT(B418,FIND("/",B418&amp;"/")-1))+1,LEFT(B418,FIND("/",B418&amp;"/")-1)&amp;"/"&amp;IF(ISNUMBER(SEARCH("/",B418)),VALUE(RIGHT(B418,LEN(B418)-FIND("/",B418)))+1,1))</f>
        <v>20260356</v>
      </c>
      <c r="C419" s="24" t="s">
        <v>36</v>
      </c>
      <c r="D419" s="24" t="s">
        <v>152</v>
      </c>
      <c r="E419" s="28" t="s">
        <v>458</v>
      </c>
      <c r="F419" s="1" t="s">
        <v>8</v>
      </c>
      <c r="G419" s="101">
        <v>1</v>
      </c>
      <c r="H419" s="16">
        <v>1440000</v>
      </c>
      <c r="I419" s="27">
        <f>Table2[[#This Row],[Քանակ]]*Table2[[#This Row],[ Միավորի գին]]</f>
        <v>1440000</v>
      </c>
      <c r="J419" s="1" t="s">
        <v>330</v>
      </c>
      <c r="K419" s="56"/>
    </row>
    <row r="420" spans="2:11" ht="44.25" customHeight="1" thickBot="1" x14ac:dyDescent="0.3">
      <c r="B420" s="85">
        <f>IF(J420&lt;&gt;"",VALUE(LEFT(B419,FIND("/",B419&amp;"/")-1))+1,LEFT(B419,FIND("/",B419&amp;"/")-1)&amp;"/"&amp;IF(ISNUMBER(SEARCH("/",B419)),VALUE(RIGHT(B419,LEN(B419)-FIND("/",B419)))+1,1))</f>
        <v>20260357</v>
      </c>
      <c r="C420" s="24" t="s">
        <v>36</v>
      </c>
      <c r="D420" s="24" t="s">
        <v>152</v>
      </c>
      <c r="E420" s="28" t="s">
        <v>458</v>
      </c>
      <c r="F420" s="1" t="s">
        <v>8</v>
      </c>
      <c r="G420" s="101">
        <v>1</v>
      </c>
      <c r="H420" s="16">
        <v>1440000</v>
      </c>
      <c r="I420" s="27">
        <f>Table2[[#This Row],[Քանակ]]*Table2[[#This Row],[ Միավորի գին]]</f>
        <v>1440000</v>
      </c>
      <c r="J420" s="1" t="s">
        <v>330</v>
      </c>
      <c r="K420" s="56"/>
    </row>
    <row r="421" spans="2:11" ht="44.25" customHeight="1" thickBot="1" x14ac:dyDescent="0.3">
      <c r="B421" s="85">
        <f>IF(J421&lt;&gt;"",VALUE(LEFT(B420,FIND("/",B420&amp;"/")-1))+1,LEFT(B420,FIND("/",B420&amp;"/")-1)&amp;"/"&amp;IF(ISNUMBER(SEARCH("/",B420)),VALUE(RIGHT(B420,LEN(B420)-FIND("/",B420)))+1,1))</f>
        <v>20260358</v>
      </c>
      <c r="C421" s="24" t="s">
        <v>36</v>
      </c>
      <c r="D421" s="24" t="s">
        <v>152</v>
      </c>
      <c r="E421" s="28" t="s">
        <v>458</v>
      </c>
      <c r="F421" s="1" t="s">
        <v>8</v>
      </c>
      <c r="G421" s="101">
        <v>1</v>
      </c>
      <c r="H421" s="16">
        <v>1440000</v>
      </c>
      <c r="I421" s="27">
        <f>Table2[[#This Row],[Քանակ]]*Table2[[#This Row],[ Միավորի գին]]</f>
        <v>1440000</v>
      </c>
      <c r="J421" s="1" t="s">
        <v>330</v>
      </c>
      <c r="K421" s="56"/>
    </row>
    <row r="422" spans="2:11" ht="44.25" customHeight="1" thickBot="1" x14ac:dyDescent="0.3">
      <c r="B422" s="85">
        <f>IF(J422&lt;&gt;"",VALUE(LEFT(B421,FIND("/",B421&amp;"/")-1))+1,LEFT(B421,FIND("/",B421&amp;"/")-1)&amp;"/"&amp;IF(ISNUMBER(SEARCH("/",B421)),VALUE(RIGHT(B421,LEN(B421)-FIND("/",B421)))+1,1))</f>
        <v>20260359</v>
      </c>
      <c r="C422" s="24" t="s">
        <v>36</v>
      </c>
      <c r="D422" s="24" t="s">
        <v>152</v>
      </c>
      <c r="E422" s="28" t="s">
        <v>458</v>
      </c>
      <c r="F422" s="1" t="s">
        <v>8</v>
      </c>
      <c r="G422" s="101">
        <v>1</v>
      </c>
      <c r="H422" s="16">
        <v>1680000</v>
      </c>
      <c r="I422" s="27">
        <f>Table2[[#This Row],[Քանակ]]*Table2[[#This Row],[ Միավորի գին]]</f>
        <v>1680000</v>
      </c>
      <c r="J422" s="1" t="s">
        <v>330</v>
      </c>
      <c r="K422" s="56"/>
    </row>
    <row r="423" spans="2:11" ht="44.25" customHeight="1" thickBot="1" x14ac:dyDescent="0.3">
      <c r="B423" s="85">
        <f>IF(J423&lt;&gt;"",VALUE(LEFT(B422,FIND("/",B422&amp;"/")-1))+1,LEFT(B422,FIND("/",B422&amp;"/")-1)&amp;"/"&amp;IF(ISNUMBER(SEARCH("/",B422)),VALUE(RIGHT(B422,LEN(B422)-FIND("/",B422)))+1,1))</f>
        <v>20260360</v>
      </c>
      <c r="C423" s="24" t="s">
        <v>36</v>
      </c>
      <c r="D423" s="24" t="s">
        <v>152</v>
      </c>
      <c r="E423" s="28" t="s">
        <v>458</v>
      </c>
      <c r="F423" s="1" t="s">
        <v>8</v>
      </c>
      <c r="G423" s="101">
        <v>1</v>
      </c>
      <c r="H423" s="16">
        <v>2592000</v>
      </c>
      <c r="I423" s="27">
        <f>Table2[[#This Row],[Քանակ]]*Table2[[#This Row],[ Միավորի գին]]</f>
        <v>2592000</v>
      </c>
      <c r="J423" s="1" t="s">
        <v>330</v>
      </c>
      <c r="K423" s="56"/>
    </row>
    <row r="424" spans="2:11" ht="44.25" customHeight="1" thickBot="1" x14ac:dyDescent="0.3">
      <c r="B424" s="85">
        <f>IF(J424&lt;&gt;"",VALUE(LEFT(B423,FIND("/",B423&amp;"/")-1))+1,LEFT(B423,FIND("/",B423&amp;"/")-1)&amp;"/"&amp;IF(ISNUMBER(SEARCH("/",B423)),VALUE(RIGHT(B423,LEN(B423)-FIND("/",B423)))+1,1))</f>
        <v>20260361</v>
      </c>
      <c r="C424" s="24" t="s">
        <v>36</v>
      </c>
      <c r="D424" s="24" t="s">
        <v>152</v>
      </c>
      <c r="E424" s="28" t="s">
        <v>458</v>
      </c>
      <c r="F424" s="1" t="s">
        <v>8</v>
      </c>
      <c r="G424" s="101">
        <v>1</v>
      </c>
      <c r="H424" s="16">
        <v>1980000</v>
      </c>
      <c r="I424" s="27">
        <f>Table2[[#This Row],[Քանակ]]*Table2[[#This Row],[ Միավորի գին]]</f>
        <v>1980000</v>
      </c>
      <c r="J424" s="1" t="s">
        <v>330</v>
      </c>
      <c r="K424" s="56"/>
    </row>
    <row r="425" spans="2:11" ht="44.25" customHeight="1" thickBot="1" x14ac:dyDescent="0.3">
      <c r="B425" s="85">
        <f>IF(J425&lt;&gt;"",VALUE(LEFT(B424,FIND("/",B424&amp;"/")-1))+1,LEFT(B424,FIND("/",B424&amp;"/")-1)&amp;"/"&amp;IF(ISNUMBER(SEARCH("/",B424)),VALUE(RIGHT(B424,LEN(B424)-FIND("/",B424)))+1,1))</f>
        <v>20260362</v>
      </c>
      <c r="C425" s="24" t="s">
        <v>36</v>
      </c>
      <c r="D425" s="24" t="s">
        <v>152</v>
      </c>
      <c r="E425" s="28" t="s">
        <v>458</v>
      </c>
      <c r="F425" s="1" t="s">
        <v>68</v>
      </c>
      <c r="G425" s="101">
        <v>12</v>
      </c>
      <c r="H425" s="16">
        <v>215000</v>
      </c>
      <c r="I425" s="27">
        <f>Table2[[#This Row],[Քանակ]]*Table2[[#This Row],[ Միավորի գին]]</f>
        <v>2580000</v>
      </c>
      <c r="J425" s="1" t="s">
        <v>330</v>
      </c>
      <c r="K425" s="56"/>
    </row>
    <row r="426" spans="2:11" ht="18" thickBot="1" x14ac:dyDescent="0.3">
      <c r="B426" s="85">
        <f>IF(J426&lt;&gt;"",VALUE(LEFT(B425,FIND("/",B425&amp;"/")-1))+1,LEFT(B425,FIND("/",B425&amp;"/")-1)&amp;"/"&amp;IF(ISNUMBER(SEARCH("/",B425)),VALUE(RIGHT(B425,LEN(B425)-FIND("/",B425)))+1,1))</f>
        <v>20260363</v>
      </c>
      <c r="C426" s="114" t="s">
        <v>703</v>
      </c>
      <c r="D426" s="24" t="s">
        <v>282</v>
      </c>
      <c r="E426" s="115" t="s">
        <v>711</v>
      </c>
      <c r="F426" s="116" t="s">
        <v>23</v>
      </c>
      <c r="G426" s="117">
        <v>20</v>
      </c>
      <c r="H426" s="118">
        <v>23000</v>
      </c>
      <c r="I426" s="119">
        <f>Table2[[#This Row],[Քանակ]]*Table2[[#This Row],[ Միավորի գին]]</f>
        <v>460000</v>
      </c>
      <c r="J426" s="1" t="s">
        <v>330</v>
      </c>
      <c r="K426" s="34" t="s">
        <v>333</v>
      </c>
    </row>
    <row r="427" spans="2:11" ht="18" thickBot="1" x14ac:dyDescent="0.3">
      <c r="B427" s="85">
        <f>IF(J427&lt;&gt;"",VALUE(LEFT(B426,FIND("/",B426&amp;"/")-1))+1,LEFT(B426,FIND("/",B426&amp;"/")-1)&amp;"/"&amp;IF(ISNUMBER(SEARCH("/",B426)),VALUE(RIGHT(B426,LEN(B426)-FIND("/",B426)))+1,1))</f>
        <v>20260364</v>
      </c>
      <c r="C427" s="114" t="s">
        <v>703</v>
      </c>
      <c r="D427" s="24" t="s">
        <v>282</v>
      </c>
      <c r="E427" s="115" t="s">
        <v>712</v>
      </c>
      <c r="F427" s="116" t="s">
        <v>10</v>
      </c>
      <c r="G427" s="117">
        <v>6</v>
      </c>
      <c r="H427" s="118">
        <v>21900</v>
      </c>
      <c r="I427" s="119">
        <f>Table2[[#This Row],[Քանակ]]*Table2[[#This Row],[ Միավորի գին]]</f>
        <v>131400</v>
      </c>
      <c r="J427" s="1" t="s">
        <v>330</v>
      </c>
      <c r="K427" s="34" t="s">
        <v>333</v>
      </c>
    </row>
    <row r="428" spans="2:11" ht="44.25" customHeight="1" thickBot="1" x14ac:dyDescent="0.3">
      <c r="B428" s="85">
        <f>IF(J428&lt;&gt;"",VALUE(LEFT(B427,FIND("/",B427&amp;"/")-1))+1,LEFT(B427,FIND("/",B427&amp;"/")-1)&amp;"/"&amp;IF(ISNUMBER(SEARCH("/",B427)),VALUE(RIGHT(B427,LEN(B427)-FIND("/",B427)))+1,1))</f>
        <v>20260365</v>
      </c>
      <c r="C428" s="114" t="s">
        <v>703</v>
      </c>
      <c r="D428" s="24" t="s">
        <v>282</v>
      </c>
      <c r="E428" s="28" t="s">
        <v>207</v>
      </c>
      <c r="F428" s="1" t="s">
        <v>23</v>
      </c>
      <c r="G428" s="101">
        <v>24</v>
      </c>
      <c r="H428" s="16">
        <v>14400</v>
      </c>
      <c r="I428" s="27">
        <f>Table2[[#This Row],[Քանակ]]*Table2[[#This Row],[ Միավորի գին]]</f>
        <v>345600</v>
      </c>
      <c r="J428" s="1" t="s">
        <v>330</v>
      </c>
      <c r="K428" s="56"/>
    </row>
    <row r="429" spans="2:11" ht="44.25" customHeight="1" thickBot="1" x14ac:dyDescent="0.3">
      <c r="B429" s="85">
        <f>IF(J429&lt;&gt;"",VALUE(LEFT(B428,FIND("/",B428&amp;"/")-1))+1,LEFT(B428,FIND("/",B428&amp;"/")-1)&amp;"/"&amp;IF(ISNUMBER(SEARCH("/",B428)),VALUE(RIGHT(B428,LEN(B428)-FIND("/",B428)))+1,1))</f>
        <v>20260366</v>
      </c>
      <c r="C429" s="114" t="s">
        <v>703</v>
      </c>
      <c r="D429" s="24" t="s">
        <v>282</v>
      </c>
      <c r="E429" s="28" t="s">
        <v>207</v>
      </c>
      <c r="F429" s="1" t="s">
        <v>23</v>
      </c>
      <c r="G429" s="101">
        <v>10</v>
      </c>
      <c r="H429" s="16">
        <v>30000</v>
      </c>
      <c r="I429" s="27">
        <f>Table2[[#This Row],[Քանակ]]*Table2[[#This Row],[ Միավորի գին]]</f>
        <v>300000</v>
      </c>
      <c r="J429" s="1" t="s">
        <v>330</v>
      </c>
      <c r="K429" s="56"/>
    </row>
    <row r="430" spans="2:11" ht="44.25" customHeight="1" thickBot="1" x14ac:dyDescent="0.3">
      <c r="B430" s="85">
        <f>IF(J430&lt;&gt;"",VALUE(LEFT(B429,FIND("/",B429&amp;"/")-1))+1,LEFT(B429,FIND("/",B429&amp;"/")-1)&amp;"/"&amp;IF(ISNUMBER(SEARCH("/",B429)),VALUE(RIGHT(B429,LEN(B429)-FIND("/",B429)))+1,1))</f>
        <v>20260367</v>
      </c>
      <c r="C430" s="114" t="s">
        <v>703</v>
      </c>
      <c r="D430" s="24" t="s">
        <v>282</v>
      </c>
      <c r="E430" s="28" t="s">
        <v>207</v>
      </c>
      <c r="F430" s="1" t="s">
        <v>23</v>
      </c>
      <c r="G430" s="101">
        <v>1</v>
      </c>
      <c r="H430" s="16">
        <v>18000</v>
      </c>
      <c r="I430" s="27">
        <f>Table2[[#This Row],[Քանակ]]*Table2[[#This Row],[ Միավորի գին]]</f>
        <v>18000</v>
      </c>
      <c r="J430" s="1" t="s">
        <v>330</v>
      </c>
      <c r="K430" s="56"/>
    </row>
    <row r="431" spans="2:11" ht="44.25" customHeight="1" thickBot="1" x14ac:dyDescent="0.3">
      <c r="B431" s="85">
        <f>IF(J431&lt;&gt;"",VALUE(LEFT(B430,FIND("/",B430&amp;"/")-1))+1,LEFT(B430,FIND("/",B430&amp;"/")-1)&amp;"/"&amp;IF(ISNUMBER(SEARCH("/",B430)),VALUE(RIGHT(B430,LEN(B430)-FIND("/",B430)))+1,1))</f>
        <v>20260368</v>
      </c>
      <c r="C431" s="114" t="s">
        <v>703</v>
      </c>
      <c r="D431" s="24" t="s">
        <v>282</v>
      </c>
      <c r="E431" s="28" t="s">
        <v>207</v>
      </c>
      <c r="F431" s="1" t="s">
        <v>64</v>
      </c>
      <c r="G431" s="101">
        <v>6</v>
      </c>
      <c r="H431" s="16">
        <v>13200</v>
      </c>
      <c r="I431" s="27">
        <f>Table2[[#This Row],[Քանակ]]*Table2[[#This Row],[ Միավորի գին]]</f>
        <v>79200</v>
      </c>
      <c r="J431" s="1" t="s">
        <v>330</v>
      </c>
      <c r="K431" s="56"/>
    </row>
    <row r="432" spans="2:11" ht="44.25" customHeight="1" thickBot="1" x14ac:dyDescent="0.3">
      <c r="B432" s="85">
        <f>IF(J432&lt;&gt;"",VALUE(LEFT(B431,FIND("/",B431&amp;"/")-1))+1,LEFT(B431,FIND("/",B431&amp;"/")-1)&amp;"/"&amp;IF(ISNUMBER(SEARCH("/",B431)),VALUE(RIGHT(B431,LEN(B431)-FIND("/",B431)))+1,1))</f>
        <v>20260369</v>
      </c>
      <c r="C432" s="114" t="s">
        <v>703</v>
      </c>
      <c r="D432" s="24" t="s">
        <v>282</v>
      </c>
      <c r="E432" s="28" t="s">
        <v>207</v>
      </c>
      <c r="F432" s="1" t="s">
        <v>64</v>
      </c>
      <c r="G432" s="101">
        <v>12</v>
      </c>
      <c r="H432" s="16">
        <v>6000</v>
      </c>
      <c r="I432" s="27">
        <f>Table2[[#This Row],[Քանակ]]*Table2[[#This Row],[ Միավորի գին]]</f>
        <v>72000</v>
      </c>
      <c r="J432" s="1" t="s">
        <v>330</v>
      </c>
      <c r="K432" s="56"/>
    </row>
    <row r="433" spans="2:11" ht="44.25" customHeight="1" thickBot="1" x14ac:dyDescent="0.3">
      <c r="B433" s="85">
        <f>IF(J433&lt;&gt;"",VALUE(LEFT(B432,FIND("/",B432&amp;"/")-1))+1,LEFT(B432,FIND("/",B432&amp;"/")-1)&amp;"/"&amp;IF(ISNUMBER(SEARCH("/",B432)),VALUE(RIGHT(B432,LEN(B432)-FIND("/",B432)))+1,1))</f>
        <v>20260370</v>
      </c>
      <c r="C433" s="114" t="s">
        <v>703</v>
      </c>
      <c r="D433" s="24" t="s">
        <v>282</v>
      </c>
      <c r="E433" s="28" t="s">
        <v>207</v>
      </c>
      <c r="F433" s="1" t="s">
        <v>64</v>
      </c>
      <c r="G433" s="101">
        <v>15</v>
      </c>
      <c r="H433" s="16">
        <v>6000</v>
      </c>
      <c r="I433" s="27">
        <f>Table2[[#This Row],[Քանակ]]*Table2[[#This Row],[ Միավորի գին]]</f>
        <v>90000</v>
      </c>
      <c r="J433" s="1" t="s">
        <v>330</v>
      </c>
      <c r="K433" s="56"/>
    </row>
    <row r="434" spans="2:11" ht="44.25" customHeight="1" thickBot="1" x14ac:dyDescent="0.3">
      <c r="B434" s="85">
        <f>IF(J434&lt;&gt;"",VALUE(LEFT(B433,FIND("/",B433&amp;"/")-1))+1,LEFT(B433,FIND("/",B433&amp;"/")-1)&amp;"/"&amp;IF(ISNUMBER(SEARCH("/",B433)),VALUE(RIGHT(B433,LEN(B433)-FIND("/",B433)))+1,1))</f>
        <v>20260371</v>
      </c>
      <c r="C434" s="114" t="s">
        <v>703</v>
      </c>
      <c r="D434" s="24" t="s">
        <v>282</v>
      </c>
      <c r="E434" s="28" t="s">
        <v>207</v>
      </c>
      <c r="F434" s="1" t="s">
        <v>10</v>
      </c>
      <c r="G434" s="101">
        <v>6</v>
      </c>
      <c r="H434" s="16">
        <v>2700</v>
      </c>
      <c r="I434" s="27">
        <f>Table2[[#This Row],[Քանակ]]*Table2[[#This Row],[ Միավորի գին]]</f>
        <v>16200</v>
      </c>
      <c r="J434" s="1" t="s">
        <v>330</v>
      </c>
      <c r="K434" s="56"/>
    </row>
    <row r="435" spans="2:11" ht="44.25" customHeight="1" thickBot="1" x14ac:dyDescent="0.3">
      <c r="B435" s="85">
        <f>IF(J435&lt;&gt;"",VALUE(LEFT(B434,FIND("/",B434&amp;"/")-1))+1,LEFT(B434,FIND("/",B434&amp;"/")-1)&amp;"/"&amp;IF(ISNUMBER(SEARCH("/",B434)),VALUE(RIGHT(B434,LEN(B434)-FIND("/",B434)))+1,1))</f>
        <v>20260372</v>
      </c>
      <c r="C435" s="114" t="s">
        <v>703</v>
      </c>
      <c r="D435" s="24" t="s">
        <v>282</v>
      </c>
      <c r="E435" s="28" t="s">
        <v>207</v>
      </c>
      <c r="F435" s="1" t="s">
        <v>64</v>
      </c>
      <c r="G435" s="101">
        <v>19</v>
      </c>
      <c r="H435" s="16">
        <v>13000</v>
      </c>
      <c r="I435" s="27">
        <f>Table2[[#This Row],[Քանակ]]*Table2[[#This Row],[ Միավորի գին]]</f>
        <v>247000</v>
      </c>
      <c r="J435" s="1" t="s">
        <v>330</v>
      </c>
      <c r="K435" s="56"/>
    </row>
    <row r="436" spans="2:11" ht="18" thickBot="1" x14ac:dyDescent="0.3">
      <c r="B436" s="85">
        <f>IF(J436&lt;&gt;"",VALUE(LEFT(B435,FIND("/",B435&amp;"/")-1))+1,LEFT(B435,FIND("/",B435&amp;"/")-1)&amp;"/"&amp;IF(ISNUMBER(SEARCH("/",B435)),VALUE(RIGHT(B435,LEN(B435)-FIND("/",B435)))+1,1))</f>
        <v>20260373</v>
      </c>
      <c r="C436" s="114" t="s">
        <v>703</v>
      </c>
      <c r="D436" s="24" t="s">
        <v>282</v>
      </c>
      <c r="E436" s="28" t="s">
        <v>714</v>
      </c>
      <c r="F436" s="1" t="s">
        <v>64</v>
      </c>
      <c r="G436" s="101">
        <v>1</v>
      </c>
      <c r="H436" s="16">
        <v>3000</v>
      </c>
      <c r="I436" s="27">
        <f>Table2[[#This Row],[Քանակ]]*Table2[[#This Row],[ Միավորի գին]]</f>
        <v>3000</v>
      </c>
      <c r="J436" s="1" t="s">
        <v>330</v>
      </c>
      <c r="K436" s="1"/>
    </row>
    <row r="437" spans="2:11" ht="33.75" thickBot="1" x14ac:dyDescent="0.3">
      <c r="B437" s="85">
        <f>IF(J437&lt;&gt;"",VALUE(LEFT(B436,FIND("/",B436&amp;"/")-1))+1,LEFT(B436,FIND("/",B436&amp;"/")-1)&amp;"/"&amp;IF(ISNUMBER(SEARCH("/",B436)),VALUE(RIGHT(B436,LEN(B436)-FIND("/",B436)))+1,1))</f>
        <v>20260374</v>
      </c>
      <c r="C437" s="114" t="s">
        <v>749</v>
      </c>
      <c r="D437" s="24" t="s">
        <v>282</v>
      </c>
      <c r="E437" s="28" t="s">
        <v>480</v>
      </c>
      <c r="F437" s="1" t="s">
        <v>8</v>
      </c>
      <c r="G437" s="101">
        <v>1</v>
      </c>
      <c r="H437" s="16">
        <v>800000</v>
      </c>
      <c r="I437" s="27">
        <v>800000</v>
      </c>
      <c r="J437" s="1" t="s">
        <v>330</v>
      </c>
      <c r="K437" s="1"/>
    </row>
    <row r="438" spans="2:11" ht="44.25" customHeight="1" thickBot="1" x14ac:dyDescent="0.3">
      <c r="B438" s="85">
        <f>IF(J438&lt;&gt;"",VALUE(LEFT(B437,FIND("/",B437&amp;"/")-1))+1,LEFT(B437,FIND("/",B437&amp;"/")-1)&amp;"/"&amp;IF(ISNUMBER(SEARCH("/",B437)),VALUE(RIGHT(B437,LEN(B437)-FIND("/",B437)))+1,1))</f>
        <v>20260375</v>
      </c>
      <c r="C438" s="24" t="s">
        <v>36</v>
      </c>
      <c r="D438" s="24" t="s">
        <v>152</v>
      </c>
      <c r="E438" s="28" t="s">
        <v>297</v>
      </c>
      <c r="F438" s="1" t="s">
        <v>8</v>
      </c>
      <c r="G438" s="101">
        <v>1</v>
      </c>
      <c r="H438" s="16">
        <v>1000000</v>
      </c>
      <c r="I438" s="27">
        <f>Table2[[#This Row],[Քանակ]]*Table2[[#This Row],[ Միավորի գին]]</f>
        <v>1000000</v>
      </c>
      <c r="J438" s="1" t="s">
        <v>330</v>
      </c>
      <c r="K438" s="56"/>
    </row>
    <row r="439" spans="2:11" ht="44.25" customHeight="1" thickBot="1" x14ac:dyDescent="0.3">
      <c r="B439" s="85">
        <f>IF(J439&lt;&gt;"",VALUE(LEFT(B438,FIND("/",B438&amp;"/")-1))+1,LEFT(B438,FIND("/",B438&amp;"/")-1)&amp;"/"&amp;IF(ISNUMBER(SEARCH("/",B438)),VALUE(RIGHT(B438,LEN(B438)-FIND("/",B438)))+1,1))</f>
        <v>20260376</v>
      </c>
      <c r="C439" s="24" t="s">
        <v>36</v>
      </c>
      <c r="D439" s="24" t="s">
        <v>152</v>
      </c>
      <c r="E439" s="28" t="s">
        <v>298</v>
      </c>
      <c r="F439" s="1" t="s">
        <v>8</v>
      </c>
      <c r="G439" s="101">
        <v>1</v>
      </c>
      <c r="H439" s="16">
        <v>200000</v>
      </c>
      <c r="I439" s="27">
        <f>Table2[[#This Row],[Քանակ]]*Table2[[#This Row],[ Միավորի գին]]</f>
        <v>200000</v>
      </c>
      <c r="J439" s="1" t="s">
        <v>330</v>
      </c>
      <c r="K439" s="56"/>
    </row>
    <row r="440" spans="2:11" ht="44.25" customHeight="1" thickBot="1" x14ac:dyDescent="0.3">
      <c r="B440" s="85">
        <f>IF(J440&lt;&gt;"",VALUE(LEFT(B439,FIND("/",B439&amp;"/")-1))+1,LEFT(B439,FIND("/",B439&amp;"/")-1)&amp;"/"&amp;IF(ISNUMBER(SEARCH("/",B439)),VALUE(RIGHT(B439,LEN(B439)-FIND("/",B439)))+1,1))</f>
        <v>20260377</v>
      </c>
      <c r="C440" s="24" t="s">
        <v>78</v>
      </c>
      <c r="D440" s="24" t="s">
        <v>152</v>
      </c>
      <c r="E440" s="28" t="s">
        <v>299</v>
      </c>
      <c r="F440" s="1" t="s">
        <v>8</v>
      </c>
      <c r="G440" s="101">
        <v>1</v>
      </c>
      <c r="H440" s="16">
        <v>40000000</v>
      </c>
      <c r="I440" s="27">
        <f>Table2[[#This Row],[Քանակ]]*Table2[[#This Row],[ Միավորի գին]]</f>
        <v>40000000</v>
      </c>
      <c r="J440" s="1" t="s">
        <v>330</v>
      </c>
      <c r="K440" s="56"/>
    </row>
    <row r="441" spans="2:11" ht="44.25" customHeight="1" thickBot="1" x14ac:dyDescent="0.3">
      <c r="B441" s="85">
        <f>IF(J441&lt;&gt;"",VALUE(LEFT(B440,FIND("/",B440&amp;"/")-1))+1,LEFT(B440,FIND("/",B440&amp;"/")-1)&amp;"/"&amp;IF(ISNUMBER(SEARCH("/",B440)),VALUE(RIGHT(B440,LEN(B440)-FIND("/",B440)))+1,1))</f>
        <v>20260378</v>
      </c>
      <c r="C441" s="24" t="s">
        <v>78</v>
      </c>
      <c r="D441" s="24" t="s">
        <v>152</v>
      </c>
      <c r="E441" s="28" t="s">
        <v>300</v>
      </c>
      <c r="F441" s="1" t="s">
        <v>8</v>
      </c>
      <c r="G441" s="101">
        <v>1</v>
      </c>
      <c r="H441" s="16">
        <v>500000</v>
      </c>
      <c r="I441" s="27">
        <f>Table2[[#This Row],[Քանակ]]*Table2[[#This Row],[ Միավորի գին]]</f>
        <v>500000</v>
      </c>
      <c r="J441" s="1" t="s">
        <v>330</v>
      </c>
      <c r="K441" s="56"/>
    </row>
    <row r="442" spans="2:11" ht="44.25" customHeight="1" thickBot="1" x14ac:dyDescent="0.3">
      <c r="B442" s="85">
        <f>IF(J442&lt;&gt;"",VALUE(LEFT(B441,FIND("/",B441&amp;"/")-1))+1,LEFT(B441,FIND("/",B441&amp;"/")-1)&amp;"/"&amp;IF(ISNUMBER(SEARCH("/",B441)),VALUE(RIGHT(B441,LEN(B441)-FIND("/",B441)))+1,1))</f>
        <v>20260379</v>
      </c>
      <c r="C442" s="114" t="s">
        <v>911</v>
      </c>
      <c r="D442" s="24" t="s">
        <v>152</v>
      </c>
      <c r="E442" s="28" t="s">
        <v>301</v>
      </c>
      <c r="F442" s="1" t="s">
        <v>8</v>
      </c>
      <c r="G442" s="101">
        <v>1</v>
      </c>
      <c r="H442" s="16">
        <v>500000</v>
      </c>
      <c r="I442" s="27">
        <f>Table2[[#This Row],[Քանակ]]*Table2[[#This Row],[ Միավորի գին]]</f>
        <v>500000</v>
      </c>
      <c r="J442" s="1" t="s">
        <v>330</v>
      </c>
      <c r="K442" s="56"/>
    </row>
    <row r="443" spans="2:11" ht="44.25" customHeight="1" thickBot="1" x14ac:dyDescent="0.3">
      <c r="B443" s="85">
        <f>IF(J443&lt;&gt;"",VALUE(LEFT(B442,FIND("/",B442&amp;"/")-1))+1,LEFT(B442,FIND("/",B442&amp;"/")-1)&amp;"/"&amp;IF(ISNUMBER(SEARCH("/",B442)),VALUE(RIGHT(B442,LEN(B442)-FIND("/",B442)))+1,1))</f>
        <v>20260380</v>
      </c>
      <c r="C443" s="24" t="s">
        <v>78</v>
      </c>
      <c r="D443" s="24" t="s">
        <v>152</v>
      </c>
      <c r="E443" s="28" t="s">
        <v>302</v>
      </c>
      <c r="F443" s="1" t="s">
        <v>8</v>
      </c>
      <c r="G443" s="101">
        <v>1</v>
      </c>
      <c r="H443" s="16">
        <v>4100000</v>
      </c>
      <c r="I443" s="27">
        <f>Table2[[#This Row],[Քանակ]]*Table2[[#This Row],[ Միավորի գին]]</f>
        <v>4100000</v>
      </c>
      <c r="J443" s="1" t="s">
        <v>330</v>
      </c>
      <c r="K443" s="56"/>
    </row>
    <row r="444" spans="2:11" ht="44.25" customHeight="1" thickBot="1" x14ac:dyDescent="0.3">
      <c r="B444" s="85">
        <f>IF(J444&lt;&gt;"",VALUE(LEFT(B443,FIND("/",B443&amp;"/")-1))+1,LEFT(B443,FIND("/",B443&amp;"/")-1)&amp;"/"&amp;IF(ISNUMBER(SEARCH("/",B443)),VALUE(RIGHT(B443,LEN(B443)-FIND("/",B443)))+1,1))</f>
        <v>20260381</v>
      </c>
      <c r="C444" s="24" t="s">
        <v>41</v>
      </c>
      <c r="D444" s="24" t="s">
        <v>152</v>
      </c>
      <c r="E444" s="28" t="s">
        <v>783</v>
      </c>
      <c r="F444" s="1" t="s">
        <v>8</v>
      </c>
      <c r="G444" s="101">
        <v>1</v>
      </c>
      <c r="H444" s="16">
        <v>2474420</v>
      </c>
      <c r="I444" s="27">
        <f>Table2[[#This Row],[Քանակ]]*Table2[[#This Row],[ Միավորի գին]]</f>
        <v>2474420</v>
      </c>
      <c r="J444" s="1" t="s">
        <v>330</v>
      </c>
      <c r="K444" s="56"/>
    </row>
    <row r="445" spans="2:11" ht="44.25" customHeight="1" thickBot="1" x14ac:dyDescent="0.3">
      <c r="B445" s="85">
        <f>IF(J445&lt;&gt;"",VALUE(LEFT(B444,FIND("/",B444&amp;"/")-1))+1,LEFT(B444,FIND("/",B444&amp;"/")-1)&amp;"/"&amp;IF(ISNUMBER(SEARCH("/",B444)),VALUE(RIGHT(B444,LEN(B444)-FIND("/",B444)))+1,1))</f>
        <v>20260382</v>
      </c>
      <c r="C445" s="24" t="s">
        <v>41</v>
      </c>
      <c r="D445" s="24" t="s">
        <v>152</v>
      </c>
      <c r="E445" s="28" t="s">
        <v>461</v>
      </c>
      <c r="F445" s="1" t="s">
        <v>8</v>
      </c>
      <c r="G445" s="101">
        <v>1</v>
      </c>
      <c r="H445" s="16">
        <v>4000000</v>
      </c>
      <c r="I445" s="27">
        <f>Table2[[#This Row],[Քանակ]]*Table2[[#This Row],[ Միավորի գին]]</f>
        <v>4000000</v>
      </c>
      <c r="J445" s="1" t="s">
        <v>330</v>
      </c>
      <c r="K445" s="56"/>
    </row>
    <row r="446" spans="2:11" ht="44.25" customHeight="1" thickBot="1" x14ac:dyDescent="0.3">
      <c r="B446" s="85">
        <f>IF(J446&lt;&gt;"",VALUE(LEFT(B445,FIND("/",B445&amp;"/")-1))+1,LEFT(B445,FIND("/",B445&amp;"/")-1)&amp;"/"&amp;IF(ISNUMBER(SEARCH("/",B445)),VALUE(RIGHT(B445,LEN(B445)-FIND("/",B445)))+1,1))</f>
        <v>20260383</v>
      </c>
      <c r="C446" s="24" t="s">
        <v>41</v>
      </c>
      <c r="D446" s="24" t="s">
        <v>152</v>
      </c>
      <c r="E446" s="28" t="s">
        <v>462</v>
      </c>
      <c r="F446" s="1" t="s">
        <v>8</v>
      </c>
      <c r="G446" s="101">
        <v>1</v>
      </c>
      <c r="H446" s="16">
        <v>4000000</v>
      </c>
      <c r="I446" s="27">
        <f>Table2[[#This Row],[Քանակ]]*Table2[[#This Row],[ Միավորի գին]]</f>
        <v>4000000</v>
      </c>
      <c r="J446" s="1" t="s">
        <v>330</v>
      </c>
      <c r="K446" s="56"/>
    </row>
    <row r="447" spans="2:11" ht="44.25" customHeight="1" thickBot="1" x14ac:dyDescent="0.3">
      <c r="B447" s="85">
        <f>IF(J447&lt;&gt;"",VALUE(LEFT(B446,FIND("/",B446&amp;"/")-1))+1,LEFT(B446,FIND("/",B446&amp;"/")-1)&amp;"/"&amp;IF(ISNUMBER(SEARCH("/",B446)),VALUE(RIGHT(B446,LEN(B446)-FIND("/",B446)))+1,1))</f>
        <v>20260384</v>
      </c>
      <c r="C447" s="24" t="s">
        <v>36</v>
      </c>
      <c r="D447" s="24" t="s">
        <v>152</v>
      </c>
      <c r="E447" s="28" t="s">
        <v>303</v>
      </c>
      <c r="F447" s="1" t="s">
        <v>8</v>
      </c>
      <c r="G447" s="101">
        <v>1</v>
      </c>
      <c r="H447" s="16">
        <v>5423640</v>
      </c>
      <c r="I447" s="27">
        <f>Table2[[#This Row],[Քանակ]]*Table2[[#This Row],[ Միավորի գին]]</f>
        <v>5423640</v>
      </c>
      <c r="J447" s="1" t="s">
        <v>326</v>
      </c>
      <c r="K447" s="56"/>
    </row>
    <row r="448" spans="2:11" ht="44.25" customHeight="1" thickBot="1" x14ac:dyDescent="0.3">
      <c r="B448" s="85">
        <f>IF(J448&lt;&gt;"",VALUE(LEFT(B447,FIND("/",B447&amp;"/")-1))+1,LEFT(B447,FIND("/",B447&amp;"/")-1)&amp;"/"&amp;IF(ISNUMBER(SEARCH("/",B447)),VALUE(RIGHT(B447,LEN(B447)-FIND("/",B447)))+1,1))</f>
        <v>20260385</v>
      </c>
      <c r="C448" s="24" t="s">
        <v>829</v>
      </c>
      <c r="D448" s="24" t="s">
        <v>282</v>
      </c>
      <c r="E448" s="28" t="s">
        <v>237</v>
      </c>
      <c r="F448" s="1" t="s">
        <v>16</v>
      </c>
      <c r="G448" s="101">
        <v>5000</v>
      </c>
      <c r="H448" s="16">
        <v>480</v>
      </c>
      <c r="I448" s="27">
        <f>Table2[[#This Row],[Քանակ]]*Table2[[#This Row],[ Միավորի գին]]</f>
        <v>2400000</v>
      </c>
      <c r="J448" s="1" t="s">
        <v>326</v>
      </c>
      <c r="K448" s="56"/>
    </row>
    <row r="449" spans="2:11" ht="44.25" customHeight="1" thickBot="1" x14ac:dyDescent="0.3">
      <c r="B449" s="85">
        <f>IF(J449&lt;&gt;"",VALUE(LEFT(B448,FIND("/",B448&amp;"/")-1))+1,LEFT(B448,FIND("/",B448&amp;"/")-1)&amp;"/"&amp;IF(ISNUMBER(SEARCH("/",B448)),VALUE(RIGHT(B448,LEN(B448)-FIND("/",B448)))+1,1))</f>
        <v>20260386</v>
      </c>
      <c r="C449" s="24" t="s">
        <v>40</v>
      </c>
      <c r="D449" s="24" t="s">
        <v>150</v>
      </c>
      <c r="E449" s="28" t="s">
        <v>377</v>
      </c>
      <c r="F449" s="1" t="s">
        <v>8</v>
      </c>
      <c r="G449" s="101">
        <v>1</v>
      </c>
      <c r="H449" s="16">
        <v>1444000</v>
      </c>
      <c r="I449" s="27">
        <f>Table2[[#This Row],[Քանակ]]*Table2[[#This Row],[ Միավորի գին]]</f>
        <v>1444000</v>
      </c>
      <c r="J449" s="1" t="s">
        <v>326</v>
      </c>
      <c r="K449" s="56"/>
    </row>
    <row r="450" spans="2:11" ht="44.25" customHeight="1" thickBot="1" x14ac:dyDescent="0.3">
      <c r="B450" s="85">
        <f>IF(J450&lt;&gt;"",VALUE(LEFT(B449,FIND("/",B449&amp;"/")-1))+1,LEFT(B449,FIND("/",B449&amp;"/")-1)&amp;"/"&amp;IF(ISNUMBER(SEARCH("/",B449)),VALUE(RIGHT(B449,LEN(B449)-FIND("/",B449)))+1,1))</f>
        <v>20260387</v>
      </c>
      <c r="C450" s="24" t="s">
        <v>42</v>
      </c>
      <c r="D450" s="24" t="s">
        <v>152</v>
      </c>
      <c r="E450" s="28" t="s">
        <v>380</v>
      </c>
      <c r="F450" s="1" t="s">
        <v>152</v>
      </c>
      <c r="G450" s="101">
        <v>12</v>
      </c>
      <c r="H450" s="16">
        <v>8000</v>
      </c>
      <c r="I450" s="27">
        <f>Table2[[#This Row],[Քանակ]]*Table2[[#This Row],[ Միավորի գին]]</f>
        <v>96000</v>
      </c>
      <c r="J450" s="1" t="s">
        <v>330</v>
      </c>
      <c r="K450" s="56"/>
    </row>
    <row r="451" spans="2:11" ht="44.25" customHeight="1" thickBot="1" x14ac:dyDescent="0.3">
      <c r="B451" s="85">
        <f>IF(J451&lt;&gt;"",VALUE(LEFT(B450,FIND("/",B450&amp;"/")-1))+1,LEFT(B450,FIND("/",B450&amp;"/")-1)&amp;"/"&amp;IF(ISNUMBER(SEARCH("/",B450)),VALUE(RIGHT(B450,LEN(B450)-FIND("/",B450)))+1,1))</f>
        <v>20260388</v>
      </c>
      <c r="C451" s="114" t="s">
        <v>702</v>
      </c>
      <c r="D451" s="24" t="s">
        <v>282</v>
      </c>
      <c r="E451" s="28" t="s">
        <v>177</v>
      </c>
      <c r="F451" s="1" t="s">
        <v>20</v>
      </c>
      <c r="G451" s="101">
        <v>2200</v>
      </c>
      <c r="H451" s="16">
        <v>2100</v>
      </c>
      <c r="I451" s="27">
        <f>Table2[[#This Row],[Քանակ]]*Table2[[#This Row],[ Միավորի գին]]</f>
        <v>4620000</v>
      </c>
      <c r="J451" s="1" t="s">
        <v>326</v>
      </c>
      <c r="K451" s="56"/>
    </row>
    <row r="452" spans="2:11" ht="44.25" customHeight="1" thickBot="1" x14ac:dyDescent="0.3">
      <c r="B452" s="85">
        <f>IF(J452&lt;&gt;"",VALUE(LEFT(B451,FIND("/",B451&amp;"/")-1))+1,LEFT(B451,FIND("/",B451&amp;"/")-1)&amp;"/"&amp;IF(ISNUMBER(SEARCH("/",B451)),VALUE(RIGHT(B451,LEN(B451)-FIND("/",B451)))+1,1))</f>
        <v>20260389</v>
      </c>
      <c r="C452" s="114" t="s">
        <v>908</v>
      </c>
      <c r="D452" s="24" t="s">
        <v>282</v>
      </c>
      <c r="E452" s="28" t="s">
        <v>381</v>
      </c>
      <c r="F452" s="1" t="s">
        <v>10</v>
      </c>
      <c r="G452" s="101">
        <v>1400</v>
      </c>
      <c r="H452" s="16">
        <v>600</v>
      </c>
      <c r="I452" s="27">
        <f>Table2[[#This Row],[Քանակ]]*Table2[[#This Row],[ Միավորի գին]]</f>
        <v>840000</v>
      </c>
      <c r="J452" s="1" t="s">
        <v>330</v>
      </c>
      <c r="K452" s="56"/>
    </row>
    <row r="453" spans="2:11" ht="44.25" customHeight="1" thickBot="1" x14ac:dyDescent="0.3">
      <c r="B453" s="85">
        <f>IF(J453&lt;&gt;"",VALUE(LEFT(B452,FIND("/",B452&amp;"/")-1))+1,LEFT(B452,FIND("/",B452&amp;"/")-1)&amp;"/"&amp;IF(ISNUMBER(SEARCH("/",B452)),VALUE(RIGHT(B452,LEN(B452)-FIND("/",B452)))+1,1))</f>
        <v>20260390</v>
      </c>
      <c r="C453" s="114" t="s">
        <v>908</v>
      </c>
      <c r="D453" s="24" t="s">
        <v>282</v>
      </c>
      <c r="E453" s="28" t="s">
        <v>381</v>
      </c>
      <c r="F453" s="1" t="s">
        <v>10</v>
      </c>
      <c r="G453" s="101">
        <v>5000</v>
      </c>
      <c r="H453" s="16">
        <v>90</v>
      </c>
      <c r="I453" s="27">
        <f>Table2[[#This Row],[Քանակ]]*Table2[[#This Row],[ Միավորի գին]]</f>
        <v>450000</v>
      </c>
      <c r="J453" s="1" t="s">
        <v>330</v>
      </c>
      <c r="K453" s="56"/>
    </row>
    <row r="454" spans="2:11" ht="44.25" customHeight="1" thickBot="1" x14ac:dyDescent="0.3">
      <c r="B454" s="85">
        <f>IF(J454&lt;&gt;"",VALUE(LEFT(B453,FIND("/",B453&amp;"/")-1))+1,LEFT(B453,FIND("/",B453&amp;"/")-1)&amp;"/"&amp;IF(ISNUMBER(SEARCH("/",B453)),VALUE(RIGHT(B453,LEN(B453)-FIND("/",B453)))+1,1))</f>
        <v>20260391</v>
      </c>
      <c r="C454" s="114" t="s">
        <v>908</v>
      </c>
      <c r="D454" s="24" t="s">
        <v>282</v>
      </c>
      <c r="E454" s="28" t="s">
        <v>304</v>
      </c>
      <c r="F454" s="1" t="s">
        <v>10</v>
      </c>
      <c r="G454" s="101">
        <v>6000</v>
      </c>
      <c r="H454" s="16">
        <v>430</v>
      </c>
      <c r="I454" s="27">
        <f>Table2[[#This Row],[Քանակ]]*Table2[[#This Row],[ Միավորի գին]]</f>
        <v>2580000</v>
      </c>
      <c r="J454" s="1" t="s">
        <v>326</v>
      </c>
      <c r="K454" s="56"/>
    </row>
    <row r="455" spans="2:11" ht="44.25" customHeight="1" thickBot="1" x14ac:dyDescent="0.3">
      <c r="B455" s="85">
        <f>IF(J455&lt;&gt;"",VALUE(LEFT(B454,FIND("/",B454&amp;"/")-1))+1,LEFT(B454,FIND("/",B454&amp;"/")-1)&amp;"/"&amp;IF(ISNUMBER(SEARCH("/",B454)),VALUE(RIGHT(B454,LEN(B454)-FIND("/",B454)))+1,1))</f>
        <v>20260392</v>
      </c>
      <c r="C455" s="114" t="s">
        <v>774</v>
      </c>
      <c r="D455" s="24" t="s">
        <v>282</v>
      </c>
      <c r="E455" s="28" t="s">
        <v>382</v>
      </c>
      <c r="F455" s="1" t="s">
        <v>10</v>
      </c>
      <c r="G455" s="101">
        <v>165</v>
      </c>
      <c r="H455" s="16">
        <v>1490</v>
      </c>
      <c r="I455" s="27">
        <f>Table2[[#This Row],[Քանակ]]*Table2[[#This Row],[ Միավորի գին]]</f>
        <v>245850</v>
      </c>
      <c r="J455" s="1" t="s">
        <v>330</v>
      </c>
      <c r="K455" s="56"/>
    </row>
    <row r="456" spans="2:11" ht="44.25" customHeight="1" thickBot="1" x14ac:dyDescent="0.3">
      <c r="B456" s="85">
        <f>IF(J456&lt;&gt;"",VALUE(LEFT(B455,FIND("/",B455&amp;"/")-1))+1,LEFT(B455,FIND("/",B455&amp;"/")-1)&amp;"/"&amp;IF(ISNUMBER(SEARCH("/",B455)),VALUE(RIGHT(B455,LEN(B455)-FIND("/",B455)))+1,1))</f>
        <v>20260393</v>
      </c>
      <c r="C456" s="114" t="s">
        <v>774</v>
      </c>
      <c r="D456" s="24" t="s">
        <v>282</v>
      </c>
      <c r="E456" s="28" t="s">
        <v>382</v>
      </c>
      <c r="F456" s="1" t="s">
        <v>10</v>
      </c>
      <c r="G456" s="101">
        <v>2900</v>
      </c>
      <c r="H456" s="16">
        <v>40</v>
      </c>
      <c r="I456" s="27">
        <f>Table2[[#This Row],[Քանակ]]*Table2[[#This Row],[ Միավորի գին]]</f>
        <v>116000</v>
      </c>
      <c r="J456" s="1" t="s">
        <v>330</v>
      </c>
      <c r="K456" s="56"/>
    </row>
    <row r="457" spans="2:11" ht="44.25" customHeight="1" thickBot="1" x14ac:dyDescent="0.3">
      <c r="B457" s="85">
        <f>IF(J457&lt;&gt;"",VALUE(LEFT(B456,FIND("/",B456&amp;"/")-1))+1,LEFT(B456,FIND("/",B456&amp;"/")-1)&amp;"/"&amp;IF(ISNUMBER(SEARCH("/",B456)),VALUE(RIGHT(B456,LEN(B456)-FIND("/",B456)))+1,1))</f>
        <v>20260394</v>
      </c>
      <c r="C457" s="114" t="s">
        <v>774</v>
      </c>
      <c r="D457" s="24" t="s">
        <v>282</v>
      </c>
      <c r="E457" s="28" t="s">
        <v>382</v>
      </c>
      <c r="F457" s="1" t="s">
        <v>10</v>
      </c>
      <c r="G457" s="101">
        <v>200</v>
      </c>
      <c r="H457" s="16">
        <v>200</v>
      </c>
      <c r="I457" s="27">
        <f>Table2[[#This Row],[Քանակ]]*Table2[[#This Row],[ Միավորի գին]]</f>
        <v>40000</v>
      </c>
      <c r="J457" s="1" t="s">
        <v>330</v>
      </c>
      <c r="K457" s="56"/>
    </row>
    <row r="458" spans="2:11" ht="18" thickBot="1" x14ac:dyDescent="0.3">
      <c r="B458" s="85">
        <f>IF(J458&lt;&gt;"",VALUE(LEFT(B457,FIND("/",B457&amp;"/")-1))+1,LEFT(B457,FIND("/",B457&amp;"/")-1)&amp;"/"&amp;IF(ISNUMBER(SEARCH("/",B457)),VALUE(RIGHT(B457,LEN(B457)-FIND("/",B457)))+1,1))</f>
        <v>20260395</v>
      </c>
      <c r="C458" s="114" t="s">
        <v>774</v>
      </c>
      <c r="D458" s="24" t="s">
        <v>282</v>
      </c>
      <c r="E458" s="28" t="s">
        <v>481</v>
      </c>
      <c r="F458" s="76" t="s">
        <v>8</v>
      </c>
      <c r="G458" s="101">
        <v>1</v>
      </c>
      <c r="H458" s="16">
        <v>2262000</v>
      </c>
      <c r="I458" s="27">
        <v>2262000</v>
      </c>
      <c r="J458" s="1" t="s">
        <v>326</v>
      </c>
      <c r="K458" s="1"/>
    </row>
    <row r="459" spans="2:11" ht="44.25" customHeight="1" thickBot="1" x14ac:dyDescent="0.3">
      <c r="B459" s="85">
        <f>IF(J459&lt;&gt;"",VALUE(LEFT(B458,FIND("/",B458&amp;"/")-1))+1,LEFT(B458,FIND("/",B458&amp;"/")-1)&amp;"/"&amp;IF(ISNUMBER(SEARCH("/",B458)),VALUE(RIGHT(B458,LEN(B458)-FIND("/",B458)))+1,1))</f>
        <v>20260396</v>
      </c>
      <c r="C459" s="114" t="s">
        <v>774</v>
      </c>
      <c r="D459" s="24" t="s">
        <v>282</v>
      </c>
      <c r="E459" s="28" t="s">
        <v>238</v>
      </c>
      <c r="F459" s="1" t="s">
        <v>10</v>
      </c>
      <c r="G459" s="101">
        <v>1000</v>
      </c>
      <c r="H459" s="16">
        <v>60</v>
      </c>
      <c r="I459" s="27">
        <f>Table2[[#This Row],[Քանակ]]*Table2[[#This Row],[ Միավորի գին]]</f>
        <v>60000</v>
      </c>
      <c r="J459" s="1" t="s">
        <v>330</v>
      </c>
      <c r="K459" s="56"/>
    </row>
    <row r="460" spans="2:11" ht="44.25" customHeight="1" thickBot="1" x14ac:dyDescent="0.3">
      <c r="B460" s="85">
        <f>IF(J460&lt;&gt;"",VALUE(LEFT(B459,FIND("/",B459&amp;"/")-1))+1,LEFT(B459,FIND("/",B459&amp;"/")-1)&amp;"/"&amp;IF(ISNUMBER(SEARCH("/",B459)),VALUE(RIGHT(B459,LEN(B459)-FIND("/",B459)))+1,1))</f>
        <v>20260397</v>
      </c>
      <c r="C460" s="114" t="s">
        <v>774</v>
      </c>
      <c r="D460" s="24" t="s">
        <v>282</v>
      </c>
      <c r="E460" s="28" t="s">
        <v>239</v>
      </c>
      <c r="F460" s="1" t="s">
        <v>10</v>
      </c>
      <c r="G460" s="101">
        <v>1000</v>
      </c>
      <c r="H460" s="16">
        <v>60</v>
      </c>
      <c r="I460" s="27">
        <f>Table2[[#This Row],[Քանակ]]*Table2[[#This Row],[ Միավորի գին]]</f>
        <v>60000</v>
      </c>
      <c r="J460" s="1" t="s">
        <v>330</v>
      </c>
      <c r="K460" s="56"/>
    </row>
    <row r="461" spans="2:11" ht="44.25" customHeight="1" thickBot="1" x14ac:dyDescent="0.3">
      <c r="B461" s="85">
        <f>IF(J461&lt;&gt;"",VALUE(LEFT(B460,FIND("/",B460&amp;"/")-1))+1,LEFT(B460,FIND("/",B460&amp;"/")-1)&amp;"/"&amp;IF(ISNUMBER(SEARCH("/",B460)),VALUE(RIGHT(B460,LEN(B460)-FIND("/",B460)))+1,1))</f>
        <v>20260398</v>
      </c>
      <c r="C461" s="114" t="s">
        <v>774</v>
      </c>
      <c r="D461" s="24" t="s">
        <v>282</v>
      </c>
      <c r="E461" s="28" t="s">
        <v>196</v>
      </c>
      <c r="F461" s="1" t="s">
        <v>20</v>
      </c>
      <c r="G461" s="101">
        <v>900</v>
      </c>
      <c r="H461" s="16">
        <v>230</v>
      </c>
      <c r="I461" s="27">
        <f>Table2[[#This Row],[Քանակ]]*Table2[[#This Row],[ Միավորի գին]]</f>
        <v>207000</v>
      </c>
      <c r="J461" s="1" t="s">
        <v>330</v>
      </c>
      <c r="K461" s="56"/>
    </row>
    <row r="462" spans="2:11" ht="44.25" customHeight="1" thickBot="1" x14ac:dyDescent="0.3">
      <c r="B462" s="85">
        <f>IF(J462&lt;&gt;"",VALUE(LEFT(B461,FIND("/",B461&amp;"/")-1))+1,LEFT(B461,FIND("/",B461&amp;"/")-1)&amp;"/"&amp;IF(ISNUMBER(SEARCH("/",B461)),VALUE(RIGHT(B461,LEN(B461)-FIND("/",B461)))+1,1))</f>
        <v>20260399</v>
      </c>
      <c r="C462" s="114" t="s">
        <v>774</v>
      </c>
      <c r="D462" s="24" t="s">
        <v>282</v>
      </c>
      <c r="E462" s="28" t="s">
        <v>196</v>
      </c>
      <c r="F462" s="1" t="s">
        <v>20</v>
      </c>
      <c r="G462" s="101">
        <v>1450</v>
      </c>
      <c r="H462" s="16">
        <v>125</v>
      </c>
      <c r="I462" s="27">
        <f>Table2[[#This Row],[Քանակ]]*Table2[[#This Row],[ Միավորի գին]]</f>
        <v>181250</v>
      </c>
      <c r="J462" s="1" t="s">
        <v>330</v>
      </c>
      <c r="K462" s="56"/>
    </row>
    <row r="463" spans="2:11" ht="44.25" customHeight="1" thickBot="1" x14ac:dyDescent="0.3">
      <c r="B463" s="85">
        <f>IF(J463&lt;&gt;"",VALUE(LEFT(B462,FIND("/",B462&amp;"/")-1))+1,LEFT(B462,FIND("/",B462&amp;"/")-1)&amp;"/"&amp;IF(ISNUMBER(SEARCH("/",B462)),VALUE(RIGHT(B462,LEN(B462)-FIND("/",B462)))+1,1))</f>
        <v>20260400</v>
      </c>
      <c r="C463" s="114" t="s">
        <v>774</v>
      </c>
      <c r="D463" s="24" t="s">
        <v>150</v>
      </c>
      <c r="E463" s="28" t="s">
        <v>241</v>
      </c>
      <c r="F463" s="1" t="s">
        <v>10</v>
      </c>
      <c r="G463" s="101">
        <v>3</v>
      </c>
      <c r="H463" s="16">
        <v>25000</v>
      </c>
      <c r="I463" s="27">
        <f>Table2[[#This Row],[Քանակ]]*Table2[[#This Row],[ Միավորի գին]]</f>
        <v>75000</v>
      </c>
      <c r="J463" s="1" t="s">
        <v>330</v>
      </c>
      <c r="K463" s="56"/>
    </row>
    <row r="464" spans="2:11" ht="44.25" customHeight="1" thickBot="1" x14ac:dyDescent="0.3">
      <c r="B464" s="85">
        <f>IF(J464&lt;&gt;"",VALUE(LEFT(B463,FIND("/",B463&amp;"/")-1))+1,LEFT(B463,FIND("/",B463&amp;"/")-1)&amp;"/"&amp;IF(ISNUMBER(SEARCH("/",B463)),VALUE(RIGHT(B463,LEN(B463)-FIND("/",B463)))+1,1))</f>
        <v>20260401</v>
      </c>
      <c r="C464" s="114" t="s">
        <v>774</v>
      </c>
      <c r="D464" s="24" t="s">
        <v>150</v>
      </c>
      <c r="E464" s="28" t="s">
        <v>240</v>
      </c>
      <c r="F464" s="1" t="s">
        <v>10</v>
      </c>
      <c r="G464" s="101">
        <v>3</v>
      </c>
      <c r="H464" s="16">
        <v>40000</v>
      </c>
      <c r="I464" s="27">
        <f>Table2[[#This Row],[Քանակ]]*Table2[[#This Row],[ Միավորի գին]]</f>
        <v>120000</v>
      </c>
      <c r="J464" s="1" t="s">
        <v>330</v>
      </c>
      <c r="K464" s="56"/>
    </row>
    <row r="465" spans="2:11" ht="18" thickBot="1" x14ac:dyDescent="0.3">
      <c r="B465" s="85">
        <f>IF(J465&lt;&gt;"",VALUE(LEFT(B464,FIND("/",B464&amp;"/")-1))+1,LEFT(B464,FIND("/",B464&amp;"/")-1)&amp;"/"&amp;IF(ISNUMBER(SEARCH("/",B464)),VALUE(RIGHT(B464,LEN(B464)-FIND("/",B464)))+1,1))</f>
        <v>20260402</v>
      </c>
      <c r="C465" s="131" t="s">
        <v>676</v>
      </c>
      <c r="D465" s="24" t="s">
        <v>150</v>
      </c>
      <c r="E465" s="28" t="s">
        <v>482</v>
      </c>
      <c r="F465" s="76" t="s">
        <v>8</v>
      </c>
      <c r="G465" s="101">
        <v>1</v>
      </c>
      <c r="H465" s="77">
        <v>4311100</v>
      </c>
      <c r="I465" s="27">
        <v>4311100</v>
      </c>
      <c r="J465" s="1" t="s">
        <v>326</v>
      </c>
      <c r="K465" s="1"/>
    </row>
    <row r="466" spans="2:11" ht="33.75" thickBot="1" x14ac:dyDescent="0.3">
      <c r="B466" s="85">
        <f>IF(J466&lt;&gt;"",VALUE(LEFT(B465,FIND("/",B465&amp;"/")-1))+1,LEFT(B465,FIND("/",B465&amp;"/")-1)&amp;"/"&amp;IF(ISNUMBER(SEARCH("/",B465)),VALUE(RIGHT(B465,LEN(B465)-FIND("/",B465)))+1,1))</f>
        <v>20260403</v>
      </c>
      <c r="C466" s="114" t="s">
        <v>774</v>
      </c>
      <c r="D466" s="24" t="s">
        <v>150</v>
      </c>
      <c r="E466" s="28" t="s">
        <v>483</v>
      </c>
      <c r="F466" s="76" t="s">
        <v>8</v>
      </c>
      <c r="G466" s="101">
        <v>1</v>
      </c>
      <c r="H466" s="123">
        <v>2500000</v>
      </c>
      <c r="I466" s="27">
        <v>2500000</v>
      </c>
      <c r="J466" s="1" t="s">
        <v>326</v>
      </c>
      <c r="K466" s="1"/>
    </row>
    <row r="467" spans="2:11" ht="44.25" customHeight="1" thickBot="1" x14ac:dyDescent="0.3">
      <c r="B467" s="85">
        <f>IF(J467&lt;&gt;"",VALUE(LEFT(B466,FIND("/",B466&amp;"/")-1))+1,LEFT(B466,FIND("/",B466&amp;"/")-1)&amp;"/"&amp;IF(ISNUMBER(SEARCH("/",B466)),VALUE(RIGHT(B466,LEN(B466)-FIND("/",B466)))+1,1))</f>
        <v>20260404</v>
      </c>
      <c r="C467" s="114" t="s">
        <v>774</v>
      </c>
      <c r="D467" s="24" t="s">
        <v>150</v>
      </c>
      <c r="E467" s="28" t="s">
        <v>305</v>
      </c>
      <c r="F467" s="1" t="s">
        <v>10</v>
      </c>
      <c r="G467" s="101">
        <v>600000</v>
      </c>
      <c r="H467" s="16">
        <v>10</v>
      </c>
      <c r="I467" s="27">
        <f>Table2[[#This Row],[Քանակ]]*Table2[[#This Row],[ Միավորի գին]]</f>
        <v>6000000</v>
      </c>
      <c r="J467" s="1" t="s">
        <v>326</v>
      </c>
      <c r="K467" s="56"/>
    </row>
    <row r="468" spans="2:11" ht="18" thickBot="1" x14ac:dyDescent="0.3">
      <c r="B468" s="85">
        <f>IF(J468&lt;&gt;"",VALUE(LEFT(B467,FIND("/",B467&amp;"/")-1))+1,LEFT(B467,FIND("/",B467&amp;"/")-1)&amp;"/"&amp;IF(ISNUMBER(SEARCH("/",B467)),VALUE(RIGHT(B467,LEN(B467)-FIND("/",B467)))+1,1))</f>
        <v>20260405</v>
      </c>
      <c r="C468" s="114" t="s">
        <v>703</v>
      </c>
      <c r="D468" s="24" t="s">
        <v>150</v>
      </c>
      <c r="E468" s="115" t="s">
        <v>711</v>
      </c>
      <c r="F468" s="116" t="s">
        <v>10</v>
      </c>
      <c r="G468" s="117">
        <v>34</v>
      </c>
      <c r="H468" s="118">
        <v>23000</v>
      </c>
      <c r="I468" s="119">
        <f>Table2[[#This Row],[Քանակ]]*Table2[[#This Row],[ Միավորի գին]]</f>
        <v>782000</v>
      </c>
      <c r="J468" s="1" t="s">
        <v>330</v>
      </c>
      <c r="K468" s="34" t="s">
        <v>333</v>
      </c>
    </row>
    <row r="469" spans="2:11" ht="18" thickBot="1" x14ac:dyDescent="0.3">
      <c r="B469" s="85">
        <f>IF(J469&lt;&gt;"",VALUE(LEFT(B468,FIND("/",B468&amp;"/")-1))+1,LEFT(B468,FIND("/",B468&amp;"/")-1)&amp;"/"&amp;IF(ISNUMBER(SEARCH("/",B468)),VALUE(RIGHT(B468,LEN(B468)-FIND("/",B468)))+1,1))</f>
        <v>20260406</v>
      </c>
      <c r="C469" s="114" t="s">
        <v>703</v>
      </c>
      <c r="D469" s="24" t="s">
        <v>150</v>
      </c>
      <c r="E469" s="115" t="s">
        <v>712</v>
      </c>
      <c r="F469" s="116" t="s">
        <v>10</v>
      </c>
      <c r="G469" s="117">
        <v>23</v>
      </c>
      <c r="H469" s="118">
        <v>21900</v>
      </c>
      <c r="I469" s="119">
        <f>Table2[[#This Row],[Քանակ]]*Table2[[#This Row],[ Միավորի գին]]</f>
        <v>503700</v>
      </c>
      <c r="J469" s="1" t="s">
        <v>330</v>
      </c>
      <c r="K469" s="34" t="s">
        <v>333</v>
      </c>
    </row>
    <row r="470" spans="2:11" ht="18" thickBot="1" x14ac:dyDescent="0.3">
      <c r="B470" s="85">
        <f>IF(J470&lt;&gt;"",VALUE(LEFT(B469,FIND("/",B469&amp;"/")-1))+1,LEFT(B469,FIND("/",B469&amp;"/")-1)&amp;"/"&amp;IF(ISNUMBER(SEARCH("/",B469)),VALUE(RIGHT(B469,LEN(B469)-FIND("/",B469)))+1,1))</f>
        <v>20260407</v>
      </c>
      <c r="C470" s="114" t="s">
        <v>703</v>
      </c>
      <c r="D470" s="24" t="s">
        <v>150</v>
      </c>
      <c r="E470" s="28" t="s">
        <v>207</v>
      </c>
      <c r="F470" s="1" t="s">
        <v>64</v>
      </c>
      <c r="G470" s="101">
        <v>19</v>
      </c>
      <c r="H470" s="16">
        <v>13200</v>
      </c>
      <c r="I470" s="27">
        <f>Table2[[#This Row],[Քանակ]]*Table2[[#This Row],[ Միավորի գին]]</f>
        <v>250800</v>
      </c>
      <c r="J470" s="1" t="s">
        <v>330</v>
      </c>
      <c r="K470" s="56"/>
    </row>
    <row r="471" spans="2:11" ht="18" thickBot="1" x14ac:dyDescent="0.3">
      <c r="B471" s="85">
        <f>IF(J471&lt;&gt;"",VALUE(LEFT(B470,FIND("/",B470&amp;"/")-1))+1,LEFT(B470,FIND("/",B470&amp;"/")-1)&amp;"/"&amp;IF(ISNUMBER(SEARCH("/",B470)),VALUE(RIGHT(B470,LEN(B470)-FIND("/",B470)))+1,1))</f>
        <v>20260408</v>
      </c>
      <c r="C471" s="114" t="s">
        <v>703</v>
      </c>
      <c r="D471" s="24" t="s">
        <v>150</v>
      </c>
      <c r="E471" s="28" t="s">
        <v>714</v>
      </c>
      <c r="F471" s="1" t="s">
        <v>64</v>
      </c>
      <c r="G471" s="101">
        <v>7</v>
      </c>
      <c r="H471" s="16">
        <v>3000</v>
      </c>
      <c r="I471" s="27">
        <f>Table2[[#This Row],[Քանակ]]*Table2[[#This Row],[ Միավորի գին]]</f>
        <v>21000</v>
      </c>
      <c r="J471" s="1" t="s">
        <v>330</v>
      </c>
      <c r="K471" s="1"/>
    </row>
    <row r="472" spans="2:11" ht="44.25" customHeight="1" thickBot="1" x14ac:dyDescent="0.3">
      <c r="B472" s="85">
        <f>IF(J472&lt;&gt;"",VALUE(LEFT(B471,FIND("/",B471&amp;"/")-1))+1,LEFT(B471,FIND("/",B471&amp;"/")-1)&amp;"/"&amp;IF(ISNUMBER(SEARCH("/",B471)),VALUE(RIGHT(B471,LEN(B471)-FIND("/",B471)))+1,1))</f>
        <v>20260409</v>
      </c>
      <c r="C472" s="131" t="s">
        <v>910</v>
      </c>
      <c r="D472" s="24" t="s">
        <v>151</v>
      </c>
      <c r="E472" s="28" t="s">
        <v>383</v>
      </c>
      <c r="F472" s="1" t="s">
        <v>8</v>
      </c>
      <c r="G472" s="101">
        <v>1</v>
      </c>
      <c r="H472" s="16">
        <v>5896000</v>
      </c>
      <c r="I472" s="27">
        <f>Table2[[#This Row],[Քանակ]]*Table2[[#This Row],[ Միավորի գին]]</f>
        <v>5896000</v>
      </c>
      <c r="J472" s="1" t="s">
        <v>326</v>
      </c>
      <c r="K472" s="56"/>
    </row>
    <row r="473" spans="2:11" ht="44.25" customHeight="1" thickBot="1" x14ac:dyDescent="0.3">
      <c r="B473" s="85">
        <f>IF(J473&lt;&gt;"",VALUE(LEFT(B472,FIND("/",B472&amp;"/")-1))+1,LEFT(B472,FIND("/",B472&amp;"/")-1)&amp;"/"&amp;IF(ISNUMBER(SEARCH("/",B472)),VALUE(RIGHT(B472,LEN(B472)-FIND("/",B472)))+1,1))</f>
        <v>20260410</v>
      </c>
      <c r="C473" s="24" t="s">
        <v>42</v>
      </c>
      <c r="D473" s="24" t="s">
        <v>152</v>
      </c>
      <c r="E473" s="28" t="s">
        <v>59</v>
      </c>
      <c r="F473" s="1" t="s">
        <v>8</v>
      </c>
      <c r="G473" s="101">
        <v>1</v>
      </c>
      <c r="H473" s="16">
        <v>104000</v>
      </c>
      <c r="I473" s="27">
        <f>Table2[[#This Row],[Քանակ]]*Table2[[#This Row],[ Միավորի գին]]</f>
        <v>104000</v>
      </c>
      <c r="J473" s="1" t="s">
        <v>330</v>
      </c>
      <c r="K473" s="56"/>
    </row>
    <row r="474" spans="2:11" ht="44.25" customHeight="1" thickBot="1" x14ac:dyDescent="0.3">
      <c r="B474" s="85">
        <f>IF(J474&lt;&gt;"",VALUE(LEFT(B473,FIND("/",B473&amp;"/")-1))+1,LEFT(B473,FIND("/",B473&amp;"/")-1)&amp;"/"&amp;IF(ISNUMBER(SEARCH("/",B473)),VALUE(RIGHT(B473,LEN(B473)-FIND("/",B473)))+1,1))</f>
        <v>20260411</v>
      </c>
      <c r="C474" s="131" t="s">
        <v>910</v>
      </c>
      <c r="D474" s="24" t="s">
        <v>151</v>
      </c>
      <c r="E474" s="28" t="s">
        <v>384</v>
      </c>
      <c r="F474" s="1" t="s">
        <v>8</v>
      </c>
      <c r="G474" s="101">
        <v>1</v>
      </c>
      <c r="H474" s="16">
        <v>52745000</v>
      </c>
      <c r="I474" s="27">
        <f>Table2[[#This Row],[Քանակ]]*Table2[[#This Row],[ Միավորի գին]]</f>
        <v>52745000</v>
      </c>
      <c r="J474" s="1" t="s">
        <v>326</v>
      </c>
      <c r="K474" s="56"/>
    </row>
    <row r="475" spans="2:11" ht="44.25" customHeight="1" thickBot="1" x14ac:dyDescent="0.3">
      <c r="B475" s="85">
        <f>IF(J475&lt;&gt;"",VALUE(LEFT(B474,FIND("/",B474&amp;"/")-1))+1,LEFT(B474,FIND("/",B474&amp;"/")-1)&amp;"/"&amp;IF(ISNUMBER(SEARCH("/",B474)),VALUE(RIGHT(B474,LEN(B474)-FIND("/",B474)))+1,1))</f>
        <v>20260412</v>
      </c>
      <c r="C475" s="24" t="s">
        <v>42</v>
      </c>
      <c r="D475" s="24" t="s">
        <v>152</v>
      </c>
      <c r="E475" s="28" t="s">
        <v>59</v>
      </c>
      <c r="F475" s="1" t="s">
        <v>8</v>
      </c>
      <c r="G475" s="101">
        <v>1</v>
      </c>
      <c r="H475" s="16">
        <v>950000</v>
      </c>
      <c r="I475" s="27">
        <f>Table2[[#This Row],[Քանակ]]*Table2[[#This Row],[ Միավորի գին]]</f>
        <v>950000</v>
      </c>
      <c r="J475" s="1" t="s">
        <v>330</v>
      </c>
      <c r="K475" s="56"/>
    </row>
    <row r="476" spans="2:11" ht="44.25" customHeight="1" thickBot="1" x14ac:dyDescent="0.3">
      <c r="B476" s="85">
        <f>IF(J476&lt;&gt;"",VALUE(LEFT(B475,FIND("/",B475&amp;"/")-1))+1,LEFT(B475,FIND("/",B475&amp;"/")-1)&amp;"/"&amp;IF(ISNUMBER(SEARCH("/",B475)),VALUE(RIGHT(B475,LEN(B475)-FIND("/",B475)))+1,1))</f>
        <v>20260413</v>
      </c>
      <c r="C476" s="131" t="s">
        <v>910</v>
      </c>
      <c r="D476" s="24" t="s">
        <v>151</v>
      </c>
      <c r="E476" s="28" t="s">
        <v>306</v>
      </c>
      <c r="F476" s="1" t="s">
        <v>8</v>
      </c>
      <c r="G476" s="101">
        <v>1</v>
      </c>
      <c r="H476" s="16">
        <v>32360000</v>
      </c>
      <c r="I476" s="27">
        <f>Table2[[#This Row],[Քանակ]]*Table2[[#This Row],[ Միավորի գին]]</f>
        <v>32360000</v>
      </c>
      <c r="J476" s="1" t="s">
        <v>326</v>
      </c>
      <c r="K476" s="56"/>
    </row>
    <row r="477" spans="2:11" ht="44.25" customHeight="1" thickBot="1" x14ac:dyDescent="0.3">
      <c r="B477" s="85">
        <f>IF(J477&lt;&gt;"",VALUE(LEFT(B476,FIND("/",B476&amp;"/")-1))+1,LEFT(B476,FIND("/",B476&amp;"/")-1)&amp;"/"&amp;IF(ISNUMBER(SEARCH("/",B476)),VALUE(RIGHT(B476,LEN(B476)-FIND("/",B476)))+1,1))</f>
        <v>20260414</v>
      </c>
      <c r="C477" s="24" t="s">
        <v>42</v>
      </c>
      <c r="D477" s="24" t="s">
        <v>152</v>
      </c>
      <c r="E477" s="28" t="s">
        <v>59</v>
      </c>
      <c r="F477" s="1" t="s">
        <v>8</v>
      </c>
      <c r="G477" s="101">
        <v>1</v>
      </c>
      <c r="H477" s="16">
        <v>645000</v>
      </c>
      <c r="I477" s="27">
        <f>Table2[[#This Row],[Քանակ]]*Table2[[#This Row],[ Միավորի գին]]</f>
        <v>645000</v>
      </c>
      <c r="J477" s="1" t="s">
        <v>330</v>
      </c>
      <c r="K477" s="56"/>
    </row>
    <row r="478" spans="2:11" ht="44.25" customHeight="1" thickBot="1" x14ac:dyDescent="0.3">
      <c r="B478" s="85">
        <f>IF(J478&lt;&gt;"",VALUE(LEFT(B477,FIND("/",B477&amp;"/")-1))+1,LEFT(B477,FIND("/",B477&amp;"/")-1)&amp;"/"&amp;IF(ISNUMBER(SEARCH("/",B477)),VALUE(RIGHT(B477,LEN(B477)-FIND("/",B477)))+1,1))</f>
        <v>20260415</v>
      </c>
      <c r="C478" s="24" t="s">
        <v>42</v>
      </c>
      <c r="D478" s="24" t="s">
        <v>152</v>
      </c>
      <c r="E478" s="28" t="s">
        <v>59</v>
      </c>
      <c r="F478" s="1" t="s">
        <v>8</v>
      </c>
      <c r="G478" s="101">
        <v>1</v>
      </c>
      <c r="H478" s="16">
        <v>195000</v>
      </c>
      <c r="I478" s="27">
        <f>Table2[[#This Row],[Քանակ]]*Table2[[#This Row],[ Միավորի գին]]</f>
        <v>195000</v>
      </c>
      <c r="J478" s="1" t="s">
        <v>330</v>
      </c>
      <c r="K478" s="56"/>
    </row>
    <row r="479" spans="2:11" ht="44.25" customHeight="1" thickBot="1" x14ac:dyDescent="0.3">
      <c r="B479" s="85">
        <f>IF(J479&lt;&gt;"",VALUE(LEFT(B478,FIND("/",B478&amp;"/")-1))+1,LEFT(B478,FIND("/",B478&amp;"/")-1)&amp;"/"&amp;IF(ISNUMBER(SEARCH("/",B478)),VALUE(RIGHT(B478,LEN(B478)-FIND("/",B478)))+1,1))</f>
        <v>20260416</v>
      </c>
      <c r="C479" s="24" t="s">
        <v>42</v>
      </c>
      <c r="D479" s="24" t="s">
        <v>59</v>
      </c>
      <c r="E479" s="28" t="s">
        <v>59</v>
      </c>
      <c r="F479" s="1" t="s">
        <v>8</v>
      </c>
      <c r="G479" s="101">
        <v>1</v>
      </c>
      <c r="H479" s="16">
        <v>1800000</v>
      </c>
      <c r="I479" s="27">
        <f>Table2[[#This Row],[Քանակ]]*Table2[[#This Row],[ Միավորի գին]]</f>
        <v>1800000</v>
      </c>
      <c r="J479" s="1" t="s">
        <v>326</v>
      </c>
      <c r="K479" s="56"/>
    </row>
    <row r="480" spans="2:11" ht="44.25" customHeight="1" thickBot="1" x14ac:dyDescent="0.3">
      <c r="B480" s="85">
        <f>IF(J480&lt;&gt;"",VALUE(LEFT(B479,FIND("/",B479&amp;"/")-1))+1,LEFT(B479,FIND("/",B479&amp;"/")-1)&amp;"/"&amp;IF(ISNUMBER(SEARCH("/",B479)),VALUE(RIGHT(B479,LEN(B479)-FIND("/",B479)))+1,1))</f>
        <v>20260417</v>
      </c>
      <c r="C480" s="114" t="s">
        <v>774</v>
      </c>
      <c r="D480" s="24" t="s">
        <v>282</v>
      </c>
      <c r="E480" s="28" t="s">
        <v>307</v>
      </c>
      <c r="F480" s="1" t="s">
        <v>10</v>
      </c>
      <c r="G480" s="101">
        <v>1</v>
      </c>
      <c r="H480" s="16">
        <v>58200000</v>
      </c>
      <c r="I480" s="27">
        <f>Table2[[#This Row],[Քանակ]]*Table2[[#This Row],[ Միավորի գին]]</f>
        <v>58200000</v>
      </c>
      <c r="J480" s="1" t="s">
        <v>326</v>
      </c>
      <c r="K480" s="56"/>
    </row>
    <row r="481" spans="2:11" ht="44.25" customHeight="1" thickBot="1" x14ac:dyDescent="0.3">
      <c r="B481" s="85">
        <f>IF(J481&lt;&gt;"",VALUE(LEFT(B480,FIND("/",B480&amp;"/")-1))+1,LEFT(B480,FIND("/",B480&amp;"/")-1)&amp;"/"&amp;IF(ISNUMBER(SEARCH("/",B480)),VALUE(RIGHT(B480,LEN(B480)-FIND("/",B480)))+1,1))</f>
        <v>20260418</v>
      </c>
      <c r="C481" s="131" t="s">
        <v>910</v>
      </c>
      <c r="D481" s="24" t="s">
        <v>151</v>
      </c>
      <c r="E481" s="28" t="s">
        <v>385</v>
      </c>
      <c r="F481" s="1" t="s">
        <v>8</v>
      </c>
      <c r="G481" s="101">
        <v>1</v>
      </c>
      <c r="H481" s="16">
        <v>59004000</v>
      </c>
      <c r="I481" s="27">
        <f>Table2[[#This Row],[Քանակ]]*Table2[[#This Row],[ Միավորի գին]]</f>
        <v>59004000</v>
      </c>
      <c r="J481" s="1" t="s">
        <v>326</v>
      </c>
      <c r="K481" s="56"/>
    </row>
    <row r="482" spans="2:11" ht="44.25" customHeight="1" thickBot="1" x14ac:dyDescent="0.3">
      <c r="B482" s="85">
        <f>IF(J482&lt;&gt;"",VALUE(LEFT(B481,FIND("/",B481&amp;"/")-1))+1,LEFT(B481,FIND("/",B481&amp;"/")-1)&amp;"/"&amp;IF(ISNUMBER(SEARCH("/",B481)),VALUE(RIGHT(B481,LEN(B481)-FIND("/",B481)))+1,1))</f>
        <v>20260419</v>
      </c>
      <c r="C482" s="24" t="s">
        <v>42</v>
      </c>
      <c r="D482" s="24" t="s">
        <v>59</v>
      </c>
      <c r="E482" s="28" t="s">
        <v>59</v>
      </c>
      <c r="F482" s="1" t="s">
        <v>8</v>
      </c>
      <c r="G482" s="101">
        <v>1</v>
      </c>
      <c r="H482" s="16">
        <v>996000</v>
      </c>
      <c r="I482" s="27">
        <f>Table2[[#This Row],[Քանակ]]*Table2[[#This Row],[ Միավորի գին]]</f>
        <v>996000</v>
      </c>
      <c r="J482" s="1" t="s">
        <v>330</v>
      </c>
      <c r="K482" s="56"/>
    </row>
    <row r="483" spans="2:11" ht="44.25" customHeight="1" thickBot="1" x14ac:dyDescent="0.3">
      <c r="B483" s="85">
        <f>IF(J483&lt;&gt;"",VALUE(LEFT(B482,FIND("/",B482&amp;"/")-1))+1,LEFT(B482,FIND("/",B482&amp;"/")-1)&amp;"/"&amp;IF(ISNUMBER(SEARCH("/",B482)),VALUE(RIGHT(B482,LEN(B482)-FIND("/",B482)))+1,1))</f>
        <v>20260420</v>
      </c>
      <c r="C483" s="24" t="s">
        <v>42</v>
      </c>
      <c r="D483" s="24" t="s">
        <v>59</v>
      </c>
      <c r="E483" s="28" t="s">
        <v>59</v>
      </c>
      <c r="F483" s="1" t="s">
        <v>8</v>
      </c>
      <c r="G483" s="101">
        <v>1</v>
      </c>
      <c r="H483" s="16">
        <v>1000000</v>
      </c>
      <c r="I483" s="27">
        <f>Table2[[#This Row],[Քանակ]]*Table2[[#This Row],[ Միավորի գին]]</f>
        <v>1000000</v>
      </c>
      <c r="J483" s="1" t="s">
        <v>330</v>
      </c>
      <c r="K483" s="56"/>
    </row>
    <row r="484" spans="2:11" ht="44.25" customHeight="1" thickBot="1" x14ac:dyDescent="0.3">
      <c r="B484" s="85">
        <f>IF(J484&lt;&gt;"",VALUE(LEFT(B483,FIND("/",B483&amp;"/")-1))+1,LEFT(B483,FIND("/",B483&amp;"/")-1)&amp;"/"&amp;IF(ISNUMBER(SEARCH("/",B483)),VALUE(RIGHT(B483,LEN(B483)-FIND("/",B483)))+1,1))</f>
        <v>20260421</v>
      </c>
      <c r="C484" s="131" t="s">
        <v>910</v>
      </c>
      <c r="D484" s="24" t="s">
        <v>151</v>
      </c>
      <c r="E484" s="28" t="s">
        <v>308</v>
      </c>
      <c r="F484" s="1" t="s">
        <v>8</v>
      </c>
      <c r="G484" s="101">
        <v>1</v>
      </c>
      <c r="H484" s="16">
        <v>10000000</v>
      </c>
      <c r="I484" s="27">
        <f>Table2[[#This Row],[Քանակ]]*Table2[[#This Row],[ Միավորի գին]]</f>
        <v>10000000</v>
      </c>
      <c r="J484" s="1" t="s">
        <v>326</v>
      </c>
      <c r="K484" s="56"/>
    </row>
    <row r="485" spans="2:11" s="124" customFormat="1" ht="44.25" customHeight="1" thickBot="1" x14ac:dyDescent="0.3">
      <c r="B485" s="85">
        <f>IF(J485&lt;&gt;"",VALUE(LEFT(B484,FIND("/",B484&amp;"/")-1))+1,LEFT(B484,FIND("/",B484&amp;"/")-1)&amp;"/"&amp;IF(ISNUMBER(SEARCH("/",B484)),VALUE(RIGHT(B484,LEN(B484)-FIND("/",B484)))+1,1))</f>
        <v>20260422</v>
      </c>
      <c r="C485" s="131" t="s">
        <v>774</v>
      </c>
      <c r="D485" s="24" t="s">
        <v>150</v>
      </c>
      <c r="E485" s="28" t="s">
        <v>768</v>
      </c>
      <c r="F485" s="125"/>
      <c r="G485" s="101"/>
      <c r="H485" s="16"/>
      <c r="I485" s="27">
        <f>SUM(I486:I491)</f>
        <v>4786500</v>
      </c>
      <c r="J485" s="125" t="s">
        <v>326</v>
      </c>
      <c r="K485" s="56" t="s">
        <v>334</v>
      </c>
    </row>
    <row r="486" spans="2:11" s="38" customFormat="1" ht="44.25" customHeight="1" outlineLevel="1" thickBot="1" x14ac:dyDescent="0.3">
      <c r="B486" s="85" t="str">
        <f>IF(J486&lt;&gt;"",VALUE(LEFT(B485,FIND("/",B485&amp;"/")-1))+1,LEFT(B485,FIND("/",B485&amp;"/")-1)&amp;"/"&amp;IF(ISNUMBER(SEARCH("/",B485)),VALUE(RIGHT(B485,LEN(B485)-FIND("/",B485)))+1,1))</f>
        <v>20260422/1</v>
      </c>
      <c r="C486" s="39" t="s">
        <v>774</v>
      </c>
      <c r="D486" s="39" t="s">
        <v>150</v>
      </c>
      <c r="E486" s="42" t="s">
        <v>917</v>
      </c>
      <c r="F486" s="126" t="s">
        <v>10</v>
      </c>
      <c r="G486" s="100">
        <v>17</v>
      </c>
      <c r="H486" s="36">
        <v>130000</v>
      </c>
      <c r="I486" s="35">
        <f t="shared" ref="I486:I491" si="6">G486*H486</f>
        <v>2210000</v>
      </c>
      <c r="J486" s="125"/>
      <c r="K486" s="56" t="s">
        <v>334</v>
      </c>
    </row>
    <row r="487" spans="2:11" s="38" customFormat="1" ht="44.25" customHeight="1" outlineLevel="1" thickBot="1" x14ac:dyDescent="0.3">
      <c r="B487" s="85" t="str">
        <f>IF(J487&lt;&gt;"",VALUE(LEFT(B486,FIND("/",B486&amp;"/")-1))+1,LEFT(B486,FIND("/",B486&amp;"/")-1)&amp;"/"&amp;IF(ISNUMBER(SEARCH("/",B486)),VALUE(RIGHT(B486,LEN(B486)-FIND("/",B486)))+1,1))</f>
        <v>20260422/2</v>
      </c>
      <c r="C487" s="39" t="s">
        <v>774</v>
      </c>
      <c r="D487" s="39" t="s">
        <v>150</v>
      </c>
      <c r="E487" s="42" t="s">
        <v>320</v>
      </c>
      <c r="F487" s="126" t="s">
        <v>10</v>
      </c>
      <c r="G487" s="100">
        <v>3</v>
      </c>
      <c r="H487" s="36">
        <v>165500</v>
      </c>
      <c r="I487" s="35">
        <f t="shared" si="6"/>
        <v>496500</v>
      </c>
      <c r="J487" s="125"/>
      <c r="K487" s="56" t="s">
        <v>334</v>
      </c>
    </row>
    <row r="488" spans="2:11" s="38" customFormat="1" ht="44.25" customHeight="1" outlineLevel="1" thickBot="1" x14ac:dyDescent="0.3">
      <c r="B488" s="85" t="str">
        <f>IF(J488&lt;&gt;"",VALUE(LEFT(B487,FIND("/",B487&amp;"/")-1))+1,LEFT(B487,FIND("/",B487&amp;"/")-1)&amp;"/"&amp;IF(ISNUMBER(SEARCH("/",B487)),VALUE(RIGHT(B487,LEN(B487)-FIND("/",B487)))+1,1))</f>
        <v>20260422/3</v>
      </c>
      <c r="C488" s="39" t="s">
        <v>774</v>
      </c>
      <c r="D488" s="39" t="s">
        <v>150</v>
      </c>
      <c r="E488" s="42" t="s">
        <v>321</v>
      </c>
      <c r="F488" s="126" t="s">
        <v>10</v>
      </c>
      <c r="G488" s="100">
        <v>16</v>
      </c>
      <c r="H488" s="36">
        <v>70000</v>
      </c>
      <c r="I488" s="35">
        <f t="shared" si="6"/>
        <v>1120000</v>
      </c>
      <c r="J488" s="125"/>
      <c r="K488" s="56" t="s">
        <v>334</v>
      </c>
    </row>
    <row r="489" spans="2:11" s="38" customFormat="1" ht="44.25" customHeight="1" outlineLevel="1" thickBot="1" x14ac:dyDescent="0.3">
      <c r="B489" s="85" t="str">
        <f>IF(J489&lt;&gt;"",VALUE(LEFT(B488,FIND("/",B488&amp;"/")-1))+1,LEFT(B488,FIND("/",B488&amp;"/")-1)&amp;"/"&amp;IF(ISNUMBER(SEARCH("/",B488)),VALUE(RIGHT(B488,LEN(B488)-FIND("/",B488)))+1,1))</f>
        <v>20260422/4</v>
      </c>
      <c r="C489" s="39" t="s">
        <v>774</v>
      </c>
      <c r="D489" s="39" t="s">
        <v>150</v>
      </c>
      <c r="E489" s="42" t="s">
        <v>323</v>
      </c>
      <c r="F489" s="126" t="s">
        <v>10</v>
      </c>
      <c r="G489" s="100">
        <v>5</v>
      </c>
      <c r="H489" s="36">
        <v>150000</v>
      </c>
      <c r="I489" s="35">
        <f t="shared" si="6"/>
        <v>750000</v>
      </c>
      <c r="J489" s="125"/>
      <c r="K489" s="56" t="s">
        <v>334</v>
      </c>
    </row>
    <row r="490" spans="2:11" s="38" customFormat="1" ht="44.25" customHeight="1" outlineLevel="1" thickBot="1" x14ac:dyDescent="0.3">
      <c r="B490" s="85" t="str">
        <f>IF(J490&lt;&gt;"",VALUE(LEFT(B489,FIND("/",B489&amp;"/")-1))+1,LEFT(B489,FIND("/",B489&amp;"/")-1)&amp;"/"&amp;IF(ISNUMBER(SEARCH("/",B489)),VALUE(RIGHT(B489,LEN(B489)-FIND("/",B489)))+1,1))</f>
        <v>20260422/5</v>
      </c>
      <c r="C490" s="39" t="s">
        <v>774</v>
      </c>
      <c r="D490" s="39" t="s">
        <v>150</v>
      </c>
      <c r="E490" s="42" t="s">
        <v>922</v>
      </c>
      <c r="F490" s="126" t="s">
        <v>10</v>
      </c>
      <c r="G490" s="100">
        <v>1</v>
      </c>
      <c r="H490" s="36">
        <v>150000</v>
      </c>
      <c r="I490" s="35">
        <f t="shared" si="6"/>
        <v>150000</v>
      </c>
      <c r="J490" s="125"/>
      <c r="K490" s="56" t="s">
        <v>334</v>
      </c>
    </row>
    <row r="491" spans="2:11" s="38" customFormat="1" ht="44.25" customHeight="1" outlineLevel="1" thickBot="1" x14ac:dyDescent="0.3">
      <c r="B491" s="85" t="str">
        <f>IF(J491&lt;&gt;"",VALUE(LEFT(B490,FIND("/",B490&amp;"/")-1))+1,LEFT(B490,FIND("/",B490&amp;"/")-1)&amp;"/"&amp;IF(ISNUMBER(SEARCH("/",B490)),VALUE(RIGHT(B490,LEN(B490)-FIND("/",B490)))+1,1))</f>
        <v>20260422/6</v>
      </c>
      <c r="C491" s="39" t="s">
        <v>774</v>
      </c>
      <c r="D491" s="39" t="s">
        <v>150</v>
      </c>
      <c r="E491" s="42" t="s">
        <v>226</v>
      </c>
      <c r="F491" s="126" t="s">
        <v>10</v>
      </c>
      <c r="G491" s="100">
        <v>1</v>
      </c>
      <c r="H491" s="36">
        <v>60000</v>
      </c>
      <c r="I491" s="35">
        <f t="shared" si="6"/>
        <v>60000</v>
      </c>
      <c r="J491" s="125"/>
      <c r="K491" s="56" t="s">
        <v>334</v>
      </c>
    </row>
    <row r="492" spans="2:11" ht="44.25" customHeight="1" thickBot="1" x14ac:dyDescent="0.3">
      <c r="B492" s="85">
        <f>IF(J492&lt;&gt;"",VALUE(LEFT(B485,FIND("/",B485&amp;"/")-1))+1,LEFT(B485,FIND("/",B485&amp;"/")-1)&amp;"/"&amp;IF(ISNUMBER(SEARCH("/",B485)),VALUE(RIGHT(B485,LEN(B485)-FIND("/",B485)))+1,1))</f>
        <v>20260423</v>
      </c>
      <c r="C492" s="114" t="s">
        <v>774</v>
      </c>
      <c r="D492" s="24" t="s">
        <v>150</v>
      </c>
      <c r="E492" s="28" t="s">
        <v>463</v>
      </c>
      <c r="F492" s="1" t="s">
        <v>10</v>
      </c>
      <c r="G492" s="101">
        <v>5</v>
      </c>
      <c r="H492" s="16">
        <v>165500</v>
      </c>
      <c r="I492" s="27">
        <f>Table2[[#This Row],[Քանակ]]*Table2[[#This Row],[ Միավորի գին]]</f>
        <v>827500</v>
      </c>
      <c r="J492" s="1" t="s">
        <v>330</v>
      </c>
      <c r="K492" s="56"/>
    </row>
    <row r="493" spans="2:11" ht="44.25" customHeight="1" thickBot="1" x14ac:dyDescent="0.3">
      <c r="B493" s="85">
        <f>IF(J493&lt;&gt;"",VALUE(LEFT(B492,FIND("/",B492&amp;"/")-1))+1,LEFT(B492,FIND("/",B492&amp;"/")-1)&amp;"/"&amp;IF(ISNUMBER(SEARCH("/",B492)),VALUE(RIGHT(B492,LEN(B492)-FIND("/",B492)))+1,1))</f>
        <v>20260424</v>
      </c>
      <c r="C493" s="114" t="s">
        <v>774</v>
      </c>
      <c r="D493" s="24" t="s">
        <v>150</v>
      </c>
      <c r="E493" s="28" t="s">
        <v>463</v>
      </c>
      <c r="F493" s="1"/>
      <c r="G493" s="101"/>
      <c r="H493" s="16"/>
      <c r="I493" s="27">
        <f>SUM(I494:I496)</f>
        <v>12410000</v>
      </c>
      <c r="J493" s="1" t="s">
        <v>326</v>
      </c>
      <c r="K493" s="56" t="s">
        <v>334</v>
      </c>
    </row>
    <row r="494" spans="2:11" s="38" customFormat="1" ht="44.25" customHeight="1" outlineLevel="1" thickBot="1" x14ac:dyDescent="0.3">
      <c r="B494" s="85" t="str">
        <f>IF(J494&lt;&gt;"",VALUE(LEFT(B493,FIND("/",B493&amp;"/")-1))+1,LEFT(B493,FIND("/",B493&amp;"/")-1)&amp;"/"&amp;IF(ISNUMBER(SEARCH("/",B493)),VALUE(RIGHT(B493,LEN(B493)-FIND("/",B493)))+1,1))</f>
        <v>20260424/1</v>
      </c>
      <c r="C494" s="39" t="s">
        <v>774</v>
      </c>
      <c r="D494" s="39" t="s">
        <v>150</v>
      </c>
      <c r="E494" s="42" t="s">
        <v>913</v>
      </c>
      <c r="F494" s="126" t="s">
        <v>10</v>
      </c>
      <c r="G494" s="100">
        <v>5</v>
      </c>
      <c r="H494" s="36">
        <v>95000</v>
      </c>
      <c r="I494" s="35">
        <f t="shared" ref="I494:I496" si="7">G494*H494</f>
        <v>475000</v>
      </c>
      <c r="J494" s="125"/>
      <c r="K494" s="56" t="s">
        <v>334</v>
      </c>
    </row>
    <row r="495" spans="2:11" s="38" customFormat="1" ht="44.25" customHeight="1" outlineLevel="1" thickBot="1" x14ac:dyDescent="0.3">
      <c r="B495" s="85" t="str">
        <f>IF(J495&lt;&gt;"",VALUE(LEFT(B494,FIND("/",B494&amp;"/")-1))+1,LEFT(B494,FIND("/",B494&amp;"/")-1)&amp;"/"&amp;IF(ISNUMBER(SEARCH("/",B494)),VALUE(RIGHT(B494,LEN(B494)-FIND("/",B494)))+1,1))</f>
        <v>20260424/2</v>
      </c>
      <c r="C495" s="39" t="s">
        <v>774</v>
      </c>
      <c r="D495" s="39" t="s">
        <v>150</v>
      </c>
      <c r="E495" s="42" t="s">
        <v>914</v>
      </c>
      <c r="F495" s="126" t="s">
        <v>10</v>
      </c>
      <c r="G495" s="100">
        <f>3+1+7+5+1+7+7+17+1+2+4+10</f>
        <v>65</v>
      </c>
      <c r="H495" s="36">
        <v>155000</v>
      </c>
      <c r="I495" s="35">
        <f t="shared" si="7"/>
        <v>10075000</v>
      </c>
      <c r="J495" s="125"/>
      <c r="K495" s="56" t="s">
        <v>334</v>
      </c>
    </row>
    <row r="496" spans="2:11" s="38" customFormat="1" ht="44.25" customHeight="1" outlineLevel="1" thickBot="1" x14ac:dyDescent="0.3">
      <c r="B496" s="85" t="str">
        <f>IF(J496&lt;&gt;"",VALUE(LEFT(B495,FIND("/",B495&amp;"/")-1))+1,LEFT(B495,FIND("/",B495&amp;"/")-1)&amp;"/"&amp;IF(ISNUMBER(SEARCH("/",B495)),VALUE(RIGHT(B495,LEN(B495)-FIND("/",B495)))+1,1))</f>
        <v>20260424/3</v>
      </c>
      <c r="C496" s="39" t="s">
        <v>774</v>
      </c>
      <c r="D496" s="39" t="s">
        <v>150</v>
      </c>
      <c r="E496" s="42" t="s">
        <v>914</v>
      </c>
      <c r="F496" s="126" t="s">
        <v>10</v>
      </c>
      <c r="G496" s="100">
        <v>12</v>
      </c>
      <c r="H496" s="36">
        <v>155000</v>
      </c>
      <c r="I496" s="35">
        <f t="shared" si="7"/>
        <v>1860000</v>
      </c>
      <c r="J496" s="125"/>
      <c r="K496" s="56" t="s">
        <v>334</v>
      </c>
    </row>
    <row r="497" spans="2:11" ht="44.25" customHeight="1" thickBot="1" x14ac:dyDescent="0.3">
      <c r="B497" s="85">
        <f>IF(J497&lt;&gt;"",VALUE(LEFT(B493,FIND("/",B493&amp;"/")-1))+1,LEFT(B493,FIND("/",B493&amp;"/")-1)&amp;"/"&amp;IF(ISNUMBER(SEARCH("/",B493)),VALUE(RIGHT(B493,LEN(B493)-FIND("/",B493)))+1,1))</f>
        <v>20260425</v>
      </c>
      <c r="C497" s="114" t="s">
        <v>774</v>
      </c>
      <c r="D497" s="24" t="s">
        <v>150</v>
      </c>
      <c r="E497" s="28" t="s">
        <v>463</v>
      </c>
      <c r="F497" s="1" t="s">
        <v>10</v>
      </c>
      <c r="G497" s="101">
        <v>5</v>
      </c>
      <c r="H497" s="16">
        <v>150000</v>
      </c>
      <c r="I497" s="27">
        <f>Table2[[#This Row],[Քանակ]]*Table2[[#This Row],[ Միավորի գին]]</f>
        <v>750000</v>
      </c>
      <c r="J497" s="1" t="s">
        <v>330</v>
      </c>
      <c r="K497" s="56"/>
    </row>
    <row r="498" spans="2:11" ht="44.25" customHeight="1" thickBot="1" x14ac:dyDescent="0.3">
      <c r="B498" s="85">
        <f>IF(J498&lt;&gt;"",VALUE(LEFT(B497,FIND("/",B497&amp;"/")-1))+1,LEFT(B497,FIND("/",B497&amp;"/")-1)&amp;"/"&amp;IF(ISNUMBER(SEARCH("/",B497)),VALUE(RIGHT(B497,LEN(B497)-FIND("/",B497)))+1,1))</f>
        <v>20260426</v>
      </c>
      <c r="C498" s="114" t="s">
        <v>774</v>
      </c>
      <c r="D498" s="24" t="s">
        <v>150</v>
      </c>
      <c r="E498" s="28" t="s">
        <v>686</v>
      </c>
      <c r="F498" s="1" t="s">
        <v>10</v>
      </c>
      <c r="G498" s="101">
        <v>2</v>
      </c>
      <c r="H498" s="16">
        <v>269000</v>
      </c>
      <c r="I498" s="27">
        <f>Table2[[#This Row],[Քանակ]]*Table2[[#This Row],[ Միավորի գին]]</f>
        <v>538000</v>
      </c>
      <c r="J498" s="1" t="s">
        <v>330</v>
      </c>
      <c r="K498" s="56"/>
    </row>
    <row r="499" spans="2:11" ht="44.25" customHeight="1" thickBot="1" x14ac:dyDescent="0.3">
      <c r="B499" s="85">
        <f>IF(J499&lt;&gt;"",VALUE(LEFT(B498,FIND("/",B498&amp;"/")-1))+1,LEFT(B498,FIND("/",B498&amp;"/")-1)&amp;"/"&amp;IF(ISNUMBER(SEARCH("/",B498)),VALUE(RIGHT(B498,LEN(B498)-FIND("/",B498)))+1,1))</f>
        <v>20260427</v>
      </c>
      <c r="C499" s="114" t="s">
        <v>774</v>
      </c>
      <c r="D499" s="24" t="s">
        <v>150</v>
      </c>
      <c r="E499" s="28" t="s">
        <v>463</v>
      </c>
      <c r="F499" s="1" t="s">
        <v>10</v>
      </c>
      <c r="G499" s="101">
        <v>16</v>
      </c>
      <c r="H499" s="16">
        <v>70000</v>
      </c>
      <c r="I499" s="27">
        <f>Table2[[#This Row],[Քանակ]]*Table2[[#This Row],[ Միավորի գին]]</f>
        <v>1120000</v>
      </c>
      <c r="J499" s="1" t="s">
        <v>326</v>
      </c>
      <c r="K499" s="56"/>
    </row>
    <row r="500" spans="2:11" s="124" customFormat="1" ht="44.25" customHeight="1" thickBot="1" x14ac:dyDescent="0.3">
      <c r="B500" s="85">
        <f>IF(J500&lt;&gt;"",VALUE(LEFT(B499,FIND("/",B499&amp;"/")-1))+1,LEFT(B499,FIND("/",B499&amp;"/")-1)&amp;"/"&amp;IF(ISNUMBER(SEARCH("/",B499)),VALUE(RIGHT(B499,LEN(B499)-FIND("/",B499)))+1,1))</f>
        <v>20260428</v>
      </c>
      <c r="C500" s="114" t="s">
        <v>774</v>
      </c>
      <c r="D500" s="24" t="s">
        <v>150</v>
      </c>
      <c r="E500" s="28" t="s">
        <v>322</v>
      </c>
      <c r="F500" s="125" t="s">
        <v>10</v>
      </c>
      <c r="G500" s="101">
        <v>12</v>
      </c>
      <c r="H500" s="16">
        <v>700000</v>
      </c>
      <c r="I500" s="27">
        <f>Table2[[#This Row],[Քանակ]]*Table2[[#This Row],[ Միավորի գին]]</f>
        <v>8400000</v>
      </c>
      <c r="J500" s="125" t="s">
        <v>326</v>
      </c>
      <c r="K500" s="56"/>
    </row>
    <row r="501" spans="2:11" ht="44.25" customHeight="1" thickBot="1" x14ac:dyDescent="0.3">
      <c r="B501" s="85">
        <f>IF(J501&lt;&gt;"",VALUE(LEFT(B500,FIND("/",B500&amp;"/")-1))+1,LEFT(B500,FIND("/",B500&amp;"/")-1)&amp;"/"&amp;IF(ISNUMBER(SEARCH("/",B500)),VALUE(RIGHT(B500,LEN(B500)-FIND("/",B500)))+1,1))</f>
        <v>20260429</v>
      </c>
      <c r="C501" s="114" t="s">
        <v>774</v>
      </c>
      <c r="D501" s="24" t="s">
        <v>150</v>
      </c>
      <c r="E501" s="28" t="s">
        <v>463</v>
      </c>
      <c r="F501" s="1" t="s">
        <v>10</v>
      </c>
      <c r="G501" s="101">
        <v>10</v>
      </c>
      <c r="H501" s="16">
        <v>150000</v>
      </c>
      <c r="I501" s="27">
        <f>Table2[[#This Row],[Քանակ]]*Table2[[#This Row],[ Միավորի գին]]</f>
        <v>1500000</v>
      </c>
      <c r="J501" s="1" t="s">
        <v>326</v>
      </c>
      <c r="K501" s="56"/>
    </row>
    <row r="502" spans="2:11" ht="44.25" customHeight="1" thickBot="1" x14ac:dyDescent="0.3">
      <c r="B502" s="85">
        <f>IF(J502&lt;&gt;"",VALUE(LEFT(B501,FIND("/",B501&amp;"/")-1))+1,LEFT(B501,FIND("/",B501&amp;"/")-1)&amp;"/"&amp;IF(ISNUMBER(SEARCH("/",B501)),VALUE(RIGHT(B501,LEN(B501)-FIND("/",B501)))+1,1))</f>
        <v>20260430</v>
      </c>
      <c r="C502" s="114" t="s">
        <v>774</v>
      </c>
      <c r="D502" s="24" t="s">
        <v>150</v>
      </c>
      <c r="E502" s="28" t="s">
        <v>463</v>
      </c>
      <c r="F502" s="1" t="s">
        <v>10</v>
      </c>
      <c r="G502" s="101">
        <v>1</v>
      </c>
      <c r="H502" s="16">
        <v>400000</v>
      </c>
      <c r="I502" s="27">
        <f>Table2[[#This Row],[Քանակ]]*Table2[[#This Row],[ Միավորի գին]]</f>
        <v>400000</v>
      </c>
      <c r="J502" s="1" t="s">
        <v>330</v>
      </c>
      <c r="K502" s="56"/>
    </row>
    <row r="503" spans="2:11" ht="44.25" customHeight="1" thickBot="1" x14ac:dyDescent="0.3">
      <c r="B503" s="85">
        <f>IF(J503&lt;&gt;"",VALUE(LEFT(B502,FIND("/",B502&amp;"/")-1))+1,LEFT(B502,FIND("/",B502&amp;"/")-1)&amp;"/"&amp;IF(ISNUMBER(SEARCH("/",B502)),VALUE(RIGHT(B502,LEN(B502)-FIND("/",B502)))+1,1))</f>
        <v>20260431</v>
      </c>
      <c r="C503" s="114" t="s">
        <v>774</v>
      </c>
      <c r="D503" s="24" t="s">
        <v>150</v>
      </c>
      <c r="E503" s="28" t="s">
        <v>463</v>
      </c>
      <c r="F503" s="1" t="s">
        <v>10</v>
      </c>
      <c r="G503" s="101">
        <v>2</v>
      </c>
      <c r="H503" s="16">
        <v>275000</v>
      </c>
      <c r="I503" s="27">
        <f>Table2[[#This Row],[Քանակ]]*Table2[[#This Row],[ Միավորի գին]]</f>
        <v>550000</v>
      </c>
      <c r="J503" s="1" t="s">
        <v>330</v>
      </c>
      <c r="K503" s="56"/>
    </row>
    <row r="504" spans="2:11" ht="44.25" customHeight="1" thickBot="1" x14ac:dyDescent="0.3">
      <c r="B504" s="85">
        <f>IF(J504&lt;&gt;"",VALUE(LEFT(B503,FIND("/",B503&amp;"/")-1))+1,LEFT(B503,FIND("/",B503&amp;"/")-1)&amp;"/"&amp;IF(ISNUMBER(SEARCH("/",B503)),VALUE(RIGHT(B503,LEN(B503)-FIND("/",B503)))+1,1))</f>
        <v>20260432</v>
      </c>
      <c r="C504" s="114" t="s">
        <v>774</v>
      </c>
      <c r="D504" s="24" t="s">
        <v>150</v>
      </c>
      <c r="E504" s="28" t="s">
        <v>463</v>
      </c>
      <c r="F504" s="1" t="s">
        <v>10</v>
      </c>
      <c r="G504" s="101">
        <v>6</v>
      </c>
      <c r="H504" s="16">
        <v>60000</v>
      </c>
      <c r="I504" s="27">
        <f>Table2[[#This Row],[Քանակ]]*Table2[[#This Row],[ Միավորի գին]]</f>
        <v>360000</v>
      </c>
      <c r="J504" s="1" t="s">
        <v>330</v>
      </c>
      <c r="K504" s="56"/>
    </row>
    <row r="505" spans="2:11" ht="44.25" customHeight="1" thickBot="1" x14ac:dyDescent="0.3">
      <c r="B505" s="85">
        <f>IF(J505&lt;&gt;"",VALUE(LEFT(B504,FIND("/",B504&amp;"/")-1))+1,LEFT(B504,FIND("/",B504&amp;"/")-1)&amp;"/"&amp;IF(ISNUMBER(SEARCH("/",B504)),VALUE(RIGHT(B504,LEN(B504)-FIND("/",B504)))+1,1))</f>
        <v>20260433</v>
      </c>
      <c r="C505" s="114" t="s">
        <v>908</v>
      </c>
      <c r="D505" s="24" t="s">
        <v>150</v>
      </c>
      <c r="E505" s="28" t="s">
        <v>242</v>
      </c>
      <c r="F505" s="1" t="s">
        <v>10</v>
      </c>
      <c r="G505" s="101">
        <v>3</v>
      </c>
      <c r="H505" s="16">
        <v>160000</v>
      </c>
      <c r="I505" s="27">
        <f>Table2[[#This Row],[Քանակ]]*Table2[[#This Row],[ Միավորի գին]]</f>
        <v>480000</v>
      </c>
      <c r="J505" s="1" t="s">
        <v>330</v>
      </c>
      <c r="K505" s="56"/>
    </row>
    <row r="506" spans="2:11" ht="44.25" customHeight="1" thickBot="1" x14ac:dyDescent="0.3">
      <c r="B506" s="85">
        <f>IF(J506&lt;&gt;"",VALUE(LEFT(B505,FIND("/",B505&amp;"/")-1))+1,LEFT(B505,FIND("/",B505&amp;"/")-1)&amp;"/"&amp;IF(ISNUMBER(SEARCH("/",B505)),VALUE(RIGHT(B505,LEN(B505)-FIND("/",B505)))+1,1))</f>
        <v>20260434</v>
      </c>
      <c r="C506" s="114" t="s">
        <v>702</v>
      </c>
      <c r="D506" s="24" t="s">
        <v>150</v>
      </c>
      <c r="E506" s="28" t="s">
        <v>386</v>
      </c>
      <c r="F506" s="1" t="s">
        <v>10</v>
      </c>
      <c r="G506" s="101">
        <v>10</v>
      </c>
      <c r="H506" s="16">
        <v>140000</v>
      </c>
      <c r="I506" s="27">
        <f>Table2[[#This Row],[Քանակ]]*Table2[[#This Row],[ Միավորի գին]]</f>
        <v>1400000</v>
      </c>
      <c r="J506" s="1" t="s">
        <v>326</v>
      </c>
      <c r="K506" s="56"/>
    </row>
    <row r="507" spans="2:11" ht="44.25" customHeight="1" thickBot="1" x14ac:dyDescent="0.3">
      <c r="B507" s="85">
        <f>IF(J507&lt;&gt;"",VALUE(LEFT(B506,FIND("/",B506&amp;"/")-1))+1,LEFT(B506,FIND("/",B506&amp;"/")-1)&amp;"/"&amp;IF(ISNUMBER(SEARCH("/",B506)),VALUE(RIGHT(B506,LEN(B506)-FIND("/",B506)))+1,1))</f>
        <v>20260435</v>
      </c>
      <c r="C507" s="114" t="s">
        <v>702</v>
      </c>
      <c r="D507" s="24" t="s">
        <v>150</v>
      </c>
      <c r="E507" s="28" t="s">
        <v>386</v>
      </c>
      <c r="F507" s="1" t="s">
        <v>10</v>
      </c>
      <c r="G507" s="101">
        <v>10</v>
      </c>
      <c r="H507" s="16">
        <v>200000</v>
      </c>
      <c r="I507" s="27">
        <f>Table2[[#This Row],[Քանակ]]*Table2[[#This Row],[ Միավորի գին]]</f>
        <v>2000000</v>
      </c>
      <c r="J507" s="1" t="s">
        <v>326</v>
      </c>
      <c r="K507" s="56"/>
    </row>
    <row r="508" spans="2:11" ht="44.25" customHeight="1" thickBot="1" x14ac:dyDescent="0.3">
      <c r="B508" s="85">
        <f>IF(J508&lt;&gt;"",VALUE(LEFT(B507,FIND("/",B507&amp;"/")-1))+1,LEFT(B507,FIND("/",B507&amp;"/")-1)&amp;"/"&amp;IF(ISNUMBER(SEARCH("/",B507)),VALUE(RIGHT(B507,LEN(B507)-FIND("/",B507)))+1,1))</f>
        <v>20260436</v>
      </c>
      <c r="C508" s="24" t="s">
        <v>21</v>
      </c>
      <c r="D508" s="24" t="s">
        <v>150</v>
      </c>
      <c r="E508" s="28" t="s">
        <v>243</v>
      </c>
      <c r="F508" s="1" t="s">
        <v>10</v>
      </c>
      <c r="G508" s="101">
        <v>15</v>
      </c>
      <c r="H508" s="16">
        <v>270000</v>
      </c>
      <c r="I508" s="27">
        <f>Table2[[#This Row],[Քանակ]]*Table2[[#This Row],[ Միավորի գին]]</f>
        <v>4050000</v>
      </c>
      <c r="J508" s="1" t="s">
        <v>326</v>
      </c>
      <c r="K508" s="56"/>
    </row>
    <row r="509" spans="2:11" ht="44.25" customHeight="1" thickBot="1" x14ac:dyDescent="0.3">
      <c r="B509" s="85">
        <f>IF(J509&lt;&gt;"",VALUE(LEFT(B508,FIND("/",B508&amp;"/")-1))+1,LEFT(B508,FIND("/",B508&amp;"/")-1)&amp;"/"&amp;IF(ISNUMBER(SEARCH("/",B508)),VALUE(RIGHT(B508,LEN(B508)-FIND("/",B508)))+1,1))</f>
        <v>20260437</v>
      </c>
      <c r="C509" s="114" t="s">
        <v>730</v>
      </c>
      <c r="D509" s="24" t="s">
        <v>150</v>
      </c>
      <c r="E509" s="28" t="s">
        <v>244</v>
      </c>
      <c r="F509" s="1" t="s">
        <v>10</v>
      </c>
      <c r="G509" s="101">
        <v>2</v>
      </c>
      <c r="H509" s="16">
        <v>183000</v>
      </c>
      <c r="I509" s="27">
        <f>Table2[[#This Row],[Քանակ]]*Table2[[#This Row],[ Միավորի գին]]</f>
        <v>366000</v>
      </c>
      <c r="J509" s="1" t="s">
        <v>330</v>
      </c>
      <c r="K509" s="56"/>
    </row>
    <row r="510" spans="2:11" ht="44.25" customHeight="1" thickBot="1" x14ac:dyDescent="0.3">
      <c r="B510" s="85">
        <f>IF(J510&lt;&gt;"",VALUE(LEFT(B509,FIND("/",B509&amp;"/")-1))+1,LEFT(B509,FIND("/",B509&amp;"/")-1)&amp;"/"&amp;IF(ISNUMBER(SEARCH("/",B509)),VALUE(RIGHT(B509,LEN(B509)-FIND("/",B509)))+1,1))</f>
        <v>20260438</v>
      </c>
      <c r="C510" s="114" t="s">
        <v>730</v>
      </c>
      <c r="D510" s="24" t="s">
        <v>150</v>
      </c>
      <c r="E510" s="28" t="s">
        <v>245</v>
      </c>
      <c r="F510" s="1" t="s">
        <v>10</v>
      </c>
      <c r="G510" s="101">
        <v>2</v>
      </c>
      <c r="H510" s="16">
        <v>65000</v>
      </c>
      <c r="I510" s="27">
        <f>Table2[[#This Row],[Քանակ]]*Table2[[#This Row],[ Միավորի գին]]</f>
        <v>130000</v>
      </c>
      <c r="J510" s="1" t="s">
        <v>330</v>
      </c>
      <c r="K510" s="56"/>
    </row>
    <row r="511" spans="2:11" ht="44.25" customHeight="1" thickBot="1" x14ac:dyDescent="0.3">
      <c r="B511" s="85">
        <f>IF(J511&lt;&gt;"",VALUE(LEFT(B510,FIND("/",B510&amp;"/")-1))+1,LEFT(B510,FIND("/",B510&amp;"/")-1)&amp;"/"&amp;IF(ISNUMBER(SEARCH("/",B510)),VALUE(RIGHT(B510,LEN(B510)-FIND("/",B510)))+1,1))</f>
        <v>20260439</v>
      </c>
      <c r="C511" s="114" t="s">
        <v>730</v>
      </c>
      <c r="D511" s="24" t="s">
        <v>150</v>
      </c>
      <c r="E511" s="28" t="s">
        <v>246</v>
      </c>
      <c r="F511" s="1" t="s">
        <v>10</v>
      </c>
      <c r="G511" s="101">
        <v>2</v>
      </c>
      <c r="H511" s="16">
        <v>115000</v>
      </c>
      <c r="I511" s="27">
        <f>Table2[[#This Row],[Քանակ]]*Table2[[#This Row],[ Միավորի գին]]</f>
        <v>230000</v>
      </c>
      <c r="J511" s="1" t="s">
        <v>330</v>
      </c>
      <c r="K511" s="56"/>
    </row>
    <row r="512" spans="2:11" ht="18" thickBot="1" x14ac:dyDescent="0.3">
      <c r="B512" s="85">
        <f>IF(J512&lt;&gt;"",VALUE(LEFT(B511,FIND("/",B511&amp;"/")-1))+1,LEFT(B511,FIND("/",B511&amp;"/")-1)&amp;"/"&amp;IF(ISNUMBER(SEARCH("/",B511)),VALUE(RIGHT(B511,LEN(B511)-FIND("/",B511)))+1,1))</f>
        <v>20260440</v>
      </c>
      <c r="C512" s="114" t="s">
        <v>730</v>
      </c>
      <c r="D512" s="24" t="s">
        <v>150</v>
      </c>
      <c r="E512" s="28" t="s">
        <v>484</v>
      </c>
      <c r="F512" s="1" t="s">
        <v>8</v>
      </c>
      <c r="G512" s="101">
        <v>1</v>
      </c>
      <c r="H512" s="16">
        <v>74000</v>
      </c>
      <c r="I512" s="27">
        <v>74000</v>
      </c>
      <c r="J512" s="1" t="s">
        <v>330</v>
      </c>
      <c r="K512" s="1"/>
    </row>
    <row r="513" spans="2:11" ht="44.25" customHeight="1" thickBot="1" x14ac:dyDescent="0.3">
      <c r="B513" s="85">
        <f>IF(J513&lt;&gt;"",VALUE(LEFT(B512,FIND("/",B512&amp;"/")-1))+1,LEFT(B512,FIND("/",B512&amp;"/")-1)&amp;"/"&amp;IF(ISNUMBER(SEARCH("/",B512)),VALUE(RIGHT(B512,LEN(B512)-FIND("/",B512)))+1,1))</f>
        <v>20260441</v>
      </c>
      <c r="C513" s="114" t="s">
        <v>774</v>
      </c>
      <c r="D513" s="24" t="s">
        <v>150</v>
      </c>
      <c r="E513" s="28" t="s">
        <v>247</v>
      </c>
      <c r="F513" s="1" t="s">
        <v>10</v>
      </c>
      <c r="G513" s="101">
        <v>3</v>
      </c>
      <c r="H513" s="16">
        <v>140000</v>
      </c>
      <c r="I513" s="27">
        <f>Table2[[#This Row],[Քանակ]]*Table2[[#This Row],[ Միավորի գին]]</f>
        <v>420000</v>
      </c>
      <c r="J513" s="1" t="s">
        <v>330</v>
      </c>
      <c r="K513" s="56"/>
    </row>
    <row r="514" spans="2:11" ht="44.25" customHeight="1" thickBot="1" x14ac:dyDescent="0.3">
      <c r="B514" s="85">
        <f>IF(J514&lt;&gt;"",VALUE(LEFT(B513,FIND("/",B513&amp;"/")-1))+1,LEFT(B513,FIND("/",B513&amp;"/")-1)&amp;"/"&amp;IF(ISNUMBER(SEARCH("/",B513)),VALUE(RIGHT(B513,LEN(B513)-FIND("/",B513)))+1,1))</f>
        <v>20260442</v>
      </c>
      <c r="C514" s="114" t="s">
        <v>774</v>
      </c>
      <c r="D514" s="24" t="s">
        <v>150</v>
      </c>
      <c r="E514" s="28" t="s">
        <v>248</v>
      </c>
      <c r="F514" s="1" t="s">
        <v>10</v>
      </c>
      <c r="G514" s="101">
        <v>2</v>
      </c>
      <c r="H514" s="16">
        <v>140000</v>
      </c>
      <c r="I514" s="27">
        <f>Table2[[#This Row],[Քանակ]]*Table2[[#This Row],[ Միավորի գին]]</f>
        <v>280000</v>
      </c>
      <c r="J514" s="1" t="s">
        <v>330</v>
      </c>
      <c r="K514" s="56"/>
    </row>
    <row r="515" spans="2:11" ht="44.25" customHeight="1" thickBot="1" x14ac:dyDescent="0.3">
      <c r="B515" s="85">
        <f>IF(J515&lt;&gt;"",VALUE(LEFT(B514,FIND("/",B514&amp;"/")-1))+1,LEFT(B514,FIND("/",B514&amp;"/")-1)&amp;"/"&amp;IF(ISNUMBER(SEARCH("/",B514)),VALUE(RIGHT(B514,LEN(B514)-FIND("/",B514)))+1,1))</f>
        <v>20260443</v>
      </c>
      <c r="C515" s="131" t="s">
        <v>826</v>
      </c>
      <c r="D515" s="24" t="s">
        <v>150</v>
      </c>
      <c r="E515" s="28" t="s">
        <v>387</v>
      </c>
      <c r="F515" s="1" t="s">
        <v>10</v>
      </c>
      <c r="G515" s="101">
        <v>1</v>
      </c>
      <c r="H515" s="16">
        <v>6000000</v>
      </c>
      <c r="I515" s="27">
        <f>Table2[[#This Row],[Քանակ]]*Table2[[#This Row],[ Միավորի գին]]</f>
        <v>6000000</v>
      </c>
      <c r="J515" s="1" t="s">
        <v>326</v>
      </c>
      <c r="K515" s="56"/>
    </row>
    <row r="516" spans="2:11" ht="44.25" customHeight="1" thickBot="1" x14ac:dyDescent="0.3">
      <c r="B516" s="85">
        <f>IF(J516&lt;&gt;"",VALUE(LEFT(B515,FIND("/",B515&amp;"/")-1))+1,LEFT(B515,FIND("/",B515&amp;"/")-1)&amp;"/"&amp;IF(ISNUMBER(SEARCH("/",B515)),VALUE(RIGHT(B515,LEN(B515)-FIND("/",B515)))+1,1))</f>
        <v>20260444</v>
      </c>
      <c r="C516" s="131" t="s">
        <v>826</v>
      </c>
      <c r="D516" s="24" t="s">
        <v>150</v>
      </c>
      <c r="E516" s="28" t="s">
        <v>388</v>
      </c>
      <c r="F516" s="1" t="s">
        <v>10</v>
      </c>
      <c r="G516" s="101">
        <v>2</v>
      </c>
      <c r="H516" s="16">
        <v>400000</v>
      </c>
      <c r="I516" s="27">
        <f>Table2[[#This Row],[Քանակ]]*Table2[[#This Row],[ Միավորի գին]]</f>
        <v>800000</v>
      </c>
      <c r="J516" s="1" t="s">
        <v>330</v>
      </c>
      <c r="K516" s="56"/>
    </row>
    <row r="517" spans="2:11" ht="44.25" customHeight="1" thickBot="1" x14ac:dyDescent="0.3">
      <c r="B517" s="85">
        <f>IF(J517&lt;&gt;"",VALUE(LEFT(B516,FIND("/",B516&amp;"/")-1))+1,LEFT(B516,FIND("/",B516&amp;"/")-1)&amp;"/"&amp;IF(ISNUMBER(SEARCH("/",B516)),VALUE(RIGHT(B516,LEN(B516)-FIND("/",B516)))+1,1))</f>
        <v>20260445</v>
      </c>
      <c r="C517" s="114" t="s">
        <v>774</v>
      </c>
      <c r="D517" s="24" t="s">
        <v>150</v>
      </c>
      <c r="E517" s="28" t="s">
        <v>249</v>
      </c>
      <c r="F517" s="1" t="s">
        <v>10</v>
      </c>
      <c r="G517" s="101">
        <v>2</v>
      </c>
      <c r="H517" s="16">
        <v>60000</v>
      </c>
      <c r="I517" s="27">
        <f>Table2[[#This Row],[Քանակ]]*Table2[[#This Row],[ Միավորի գին]]</f>
        <v>120000</v>
      </c>
      <c r="J517" s="1" t="s">
        <v>330</v>
      </c>
      <c r="K517" s="56"/>
    </row>
    <row r="518" spans="2:11" ht="44.25" customHeight="1" thickBot="1" x14ac:dyDescent="0.3">
      <c r="B518" s="85">
        <f>IF(J518&lt;&gt;"",VALUE(LEFT(B517,FIND("/",B517&amp;"/")-1))+1,LEFT(B517,FIND("/",B517&amp;"/")-1)&amp;"/"&amp;IF(ISNUMBER(SEARCH("/",B517)),VALUE(RIGHT(B517,LEN(B517)-FIND("/",B517)))+1,1))</f>
        <v>20260446</v>
      </c>
      <c r="C518" s="114" t="s">
        <v>774</v>
      </c>
      <c r="D518" s="24" t="s">
        <v>150</v>
      </c>
      <c r="E518" s="89" t="s">
        <v>487</v>
      </c>
      <c r="F518" s="86" t="s">
        <v>10</v>
      </c>
      <c r="G518" s="102">
        <v>2</v>
      </c>
      <c r="H518" s="4">
        <v>2650000</v>
      </c>
      <c r="I518" s="87">
        <v>5300000</v>
      </c>
      <c r="J518" s="86" t="s">
        <v>326</v>
      </c>
      <c r="K518" s="86"/>
    </row>
    <row r="519" spans="2:11" ht="44.25" customHeight="1" thickBot="1" x14ac:dyDescent="0.3">
      <c r="B519" s="85">
        <f>IF(J519&lt;&gt;"",VALUE(LEFT(B518,FIND("/",B518&amp;"/")-1))+1,LEFT(B518,FIND("/",B518&amp;"/")-1)&amp;"/"&amp;IF(ISNUMBER(SEARCH("/",B518)),VALUE(RIGHT(B518,LEN(B518)-FIND("/",B518)))+1,1))</f>
        <v>20260447</v>
      </c>
      <c r="C519" s="131" t="s">
        <v>826</v>
      </c>
      <c r="D519" s="24" t="s">
        <v>150</v>
      </c>
      <c r="E519" s="28" t="s">
        <v>250</v>
      </c>
      <c r="F519" s="1" t="s">
        <v>10</v>
      </c>
      <c r="G519" s="101">
        <v>1</v>
      </c>
      <c r="H519" s="16">
        <v>227000</v>
      </c>
      <c r="I519" s="27">
        <f>Table2[[#This Row],[Քանակ]]*Table2[[#This Row],[ Միավորի գին]]</f>
        <v>227000</v>
      </c>
      <c r="J519" s="1" t="s">
        <v>330</v>
      </c>
      <c r="K519" s="56"/>
    </row>
    <row r="520" spans="2:11" ht="44.25" customHeight="1" thickBot="1" x14ac:dyDescent="0.3">
      <c r="B520" s="85">
        <f>IF(J520&lt;&gt;"",VALUE(LEFT(B519,FIND("/",B519&amp;"/")-1))+1,LEFT(B519,FIND("/",B519&amp;"/")-1)&amp;"/"&amp;IF(ISNUMBER(SEARCH("/",B519)),VALUE(RIGHT(B519,LEN(B519)-FIND("/",B519)))+1,1))</f>
        <v>20260448</v>
      </c>
      <c r="C520" s="114" t="s">
        <v>774</v>
      </c>
      <c r="D520" s="24" t="s">
        <v>150</v>
      </c>
      <c r="E520" s="28" t="s">
        <v>251</v>
      </c>
      <c r="F520" s="1" t="s">
        <v>10</v>
      </c>
      <c r="G520" s="101">
        <v>1</v>
      </c>
      <c r="H520" s="16">
        <v>700000</v>
      </c>
      <c r="I520" s="27">
        <f>Table2[[#This Row],[Քանակ]]*Table2[[#This Row],[ Միավորի գին]]</f>
        <v>700000</v>
      </c>
      <c r="J520" s="1" t="s">
        <v>330</v>
      </c>
      <c r="K520" s="56"/>
    </row>
    <row r="521" spans="2:11" ht="44.25" customHeight="1" thickBot="1" x14ac:dyDescent="0.3">
      <c r="B521" s="85">
        <f>IF(J521&lt;&gt;"",VALUE(LEFT(B520,FIND("/",B520&amp;"/")-1))+1,LEFT(B520,FIND("/",B520&amp;"/")-1)&amp;"/"&amp;IF(ISNUMBER(SEARCH("/",B520)),VALUE(RIGHT(B520,LEN(B520)-FIND("/",B520)))+1,1))</f>
        <v>20260449</v>
      </c>
      <c r="C521" s="114" t="s">
        <v>730</v>
      </c>
      <c r="D521" s="24" t="s">
        <v>150</v>
      </c>
      <c r="E521" s="28" t="s">
        <v>252</v>
      </c>
      <c r="F521" s="1" t="s">
        <v>10</v>
      </c>
      <c r="G521" s="101">
        <v>1</v>
      </c>
      <c r="H521" s="16">
        <v>100000</v>
      </c>
      <c r="I521" s="27">
        <f>Table2[[#This Row],[Քանակ]]*Table2[[#This Row],[ Միավորի գին]]</f>
        <v>100000</v>
      </c>
      <c r="J521" s="1" t="s">
        <v>330</v>
      </c>
      <c r="K521" s="56"/>
    </row>
    <row r="522" spans="2:11" ht="44.25" customHeight="1" thickBot="1" x14ac:dyDescent="0.3">
      <c r="B522" s="85">
        <f>IF(J522&lt;&gt;"",VALUE(LEFT(B521,FIND("/",B521&amp;"/")-1))+1,LEFT(B521,FIND("/",B521&amp;"/")-1)&amp;"/"&amp;IF(ISNUMBER(SEARCH("/",B521)),VALUE(RIGHT(B521,LEN(B521)-FIND("/",B521)))+1,1))</f>
        <v>20260450</v>
      </c>
      <c r="C522" s="131" t="s">
        <v>826</v>
      </c>
      <c r="D522" s="24" t="s">
        <v>150</v>
      </c>
      <c r="E522" s="28" t="s">
        <v>253</v>
      </c>
      <c r="F522" s="1" t="s">
        <v>10</v>
      </c>
      <c r="G522" s="101">
        <v>3</v>
      </c>
      <c r="H522" s="16">
        <v>150000</v>
      </c>
      <c r="I522" s="27">
        <f>Table2[[#This Row],[Քանակ]]*Table2[[#This Row],[ Միավորի գին]]</f>
        <v>450000</v>
      </c>
      <c r="J522" s="1" t="s">
        <v>330</v>
      </c>
      <c r="K522" s="56"/>
    </row>
    <row r="523" spans="2:11" ht="44.25" customHeight="1" thickBot="1" x14ac:dyDescent="0.3">
      <c r="B523" s="85">
        <f>IF(J523&lt;&gt;"",VALUE(LEFT(B522,FIND("/",B522&amp;"/")-1))+1,LEFT(B522,FIND("/",B522&amp;"/")-1)&amp;"/"&amp;IF(ISNUMBER(SEARCH("/",B522)),VALUE(RIGHT(B522,LEN(B522)-FIND("/",B522)))+1,1))</f>
        <v>20260451</v>
      </c>
      <c r="C523" s="114" t="s">
        <v>702</v>
      </c>
      <c r="D523" s="24" t="s">
        <v>150</v>
      </c>
      <c r="E523" s="28" t="s">
        <v>224</v>
      </c>
      <c r="F523" s="1" t="s">
        <v>10</v>
      </c>
      <c r="G523" s="101">
        <v>41</v>
      </c>
      <c r="H523" s="16">
        <v>750000</v>
      </c>
      <c r="I523" s="27">
        <f>G523*H523</f>
        <v>30750000</v>
      </c>
      <c r="J523" s="1" t="s">
        <v>326</v>
      </c>
      <c r="K523" s="56" t="s">
        <v>335</v>
      </c>
    </row>
    <row r="524" spans="2:11" ht="44.25" customHeight="1" thickBot="1" x14ac:dyDescent="0.3">
      <c r="B524" s="85">
        <f>IF(J524&lt;&gt;"",VALUE(LEFT(B523,FIND("/",B523&amp;"/")-1))+1,LEFT(B523,FIND("/",B523&amp;"/")-1)&amp;"/"&amp;IF(ISNUMBER(SEARCH("/",B523)),VALUE(RIGHT(B523,LEN(B523)-FIND("/",B523)))+1,1))</f>
        <v>20260452</v>
      </c>
      <c r="C524" s="114" t="s">
        <v>702</v>
      </c>
      <c r="D524" s="24" t="s">
        <v>150</v>
      </c>
      <c r="E524" s="28" t="s">
        <v>223</v>
      </c>
      <c r="F524" s="1" t="s">
        <v>10</v>
      </c>
      <c r="G524" s="101">
        <v>16</v>
      </c>
      <c r="H524" s="16">
        <v>75000</v>
      </c>
      <c r="I524" s="27">
        <f>G524*H524</f>
        <v>1200000</v>
      </c>
      <c r="J524" s="1" t="s">
        <v>326</v>
      </c>
      <c r="K524" s="56" t="s">
        <v>335</v>
      </c>
    </row>
    <row r="525" spans="2:11" ht="44.25" customHeight="1" thickBot="1" x14ac:dyDescent="0.3">
      <c r="B525" s="85">
        <f>IF(J525&lt;&gt;"",VALUE(LEFT(B524,FIND("/",B524&amp;"/")-1))+1,LEFT(B524,FIND("/",B524&amp;"/")-1)&amp;"/"&amp;IF(ISNUMBER(SEARCH("/",B524)),VALUE(RIGHT(B524,LEN(B524)-FIND("/",B524)))+1,1))</f>
        <v>20260453</v>
      </c>
      <c r="C525" s="24" t="s">
        <v>44</v>
      </c>
      <c r="D525" s="24" t="s">
        <v>152</v>
      </c>
      <c r="E525" s="28" t="s">
        <v>389</v>
      </c>
      <c r="F525" s="1" t="s">
        <v>8</v>
      </c>
      <c r="G525" s="101">
        <v>1</v>
      </c>
      <c r="H525" s="16">
        <v>112214556.96000001</v>
      </c>
      <c r="I525" s="27">
        <f t="shared" ref="I525:I544" si="8">G525*H525</f>
        <v>112214556.96000001</v>
      </c>
      <c r="J525" s="1" t="s">
        <v>330</v>
      </c>
      <c r="K525" s="56"/>
    </row>
    <row r="526" spans="2:11" ht="44.25" customHeight="1" thickBot="1" x14ac:dyDescent="0.3">
      <c r="B526" s="85">
        <f>IF(J526&lt;&gt;"",VALUE(LEFT(B525,FIND("/",B525&amp;"/")-1))+1,LEFT(B525,FIND("/",B525&amp;"/")-1)&amp;"/"&amp;IF(ISNUMBER(SEARCH("/",B525)),VALUE(RIGHT(B525,LEN(B525)-FIND("/",B525)))+1,1))</f>
        <v>20260454</v>
      </c>
      <c r="C526" s="24" t="s">
        <v>44</v>
      </c>
      <c r="D526" s="24" t="s">
        <v>152</v>
      </c>
      <c r="E526" s="28" t="s">
        <v>389</v>
      </c>
      <c r="F526" s="1" t="s">
        <v>8</v>
      </c>
      <c r="G526" s="101">
        <v>1</v>
      </c>
      <c r="H526" s="16">
        <v>17231088.719999999</v>
      </c>
      <c r="I526" s="27">
        <f t="shared" si="8"/>
        <v>17231088.719999999</v>
      </c>
      <c r="J526" s="1" t="s">
        <v>330</v>
      </c>
      <c r="K526" s="56"/>
    </row>
    <row r="527" spans="2:11" ht="44.25" customHeight="1" thickBot="1" x14ac:dyDescent="0.3">
      <c r="B527" s="85">
        <f>IF(J527&lt;&gt;"",VALUE(LEFT(B526,FIND("/",B526&amp;"/")-1))+1,LEFT(B526,FIND("/",B526&amp;"/")-1)&amp;"/"&amp;IF(ISNUMBER(SEARCH("/",B526)),VALUE(RIGHT(B526,LEN(B526)-FIND("/",B526)))+1,1))</f>
        <v>20260455</v>
      </c>
      <c r="C527" s="24" t="s">
        <v>44</v>
      </c>
      <c r="D527" s="24" t="s">
        <v>152</v>
      </c>
      <c r="E527" s="28" t="s">
        <v>389</v>
      </c>
      <c r="F527" s="1" t="s">
        <v>8</v>
      </c>
      <c r="G527" s="101">
        <v>1</v>
      </c>
      <c r="H527" s="16">
        <v>38876183.280000001</v>
      </c>
      <c r="I527" s="27">
        <f t="shared" si="8"/>
        <v>38876183.280000001</v>
      </c>
      <c r="J527" s="1" t="s">
        <v>330</v>
      </c>
      <c r="K527" s="56"/>
    </row>
    <row r="528" spans="2:11" ht="44.25" customHeight="1" thickBot="1" x14ac:dyDescent="0.3">
      <c r="B528" s="85">
        <f>IF(J528&lt;&gt;"",VALUE(LEFT(B527,FIND("/",B527&amp;"/")-1))+1,LEFT(B527,FIND("/",B527&amp;"/")-1)&amp;"/"&amp;IF(ISNUMBER(SEARCH("/",B527)),VALUE(RIGHT(B527,LEN(B527)-FIND("/",B527)))+1,1))</f>
        <v>20260456</v>
      </c>
      <c r="C528" s="24" t="s">
        <v>44</v>
      </c>
      <c r="D528" s="24" t="s">
        <v>152</v>
      </c>
      <c r="E528" s="28" t="s">
        <v>389</v>
      </c>
      <c r="F528" s="1" t="s">
        <v>8</v>
      </c>
      <c r="G528" s="101">
        <v>1</v>
      </c>
      <c r="H528" s="16">
        <v>56107278.480000004</v>
      </c>
      <c r="I528" s="27">
        <f t="shared" si="8"/>
        <v>56107278.480000004</v>
      </c>
      <c r="J528" s="1" t="s">
        <v>330</v>
      </c>
      <c r="K528" s="56"/>
    </row>
    <row r="529" spans="2:11" ht="44.25" customHeight="1" thickBot="1" x14ac:dyDescent="0.3">
      <c r="B529" s="85">
        <f>IF(J529&lt;&gt;"",VALUE(LEFT(B528,FIND("/",B528&amp;"/")-1))+1,LEFT(B528,FIND("/",B528&amp;"/")-1)&amp;"/"&amp;IF(ISNUMBER(SEARCH("/",B528)),VALUE(RIGHT(B528,LEN(B528)-FIND("/",B528)))+1,1))</f>
        <v>20260457</v>
      </c>
      <c r="C529" s="24" t="s">
        <v>44</v>
      </c>
      <c r="D529" s="24" t="s">
        <v>152</v>
      </c>
      <c r="E529" s="28" t="s">
        <v>390</v>
      </c>
      <c r="F529" s="1" t="s">
        <v>8</v>
      </c>
      <c r="G529" s="101">
        <v>1</v>
      </c>
      <c r="H529" s="4">
        <v>500000</v>
      </c>
      <c r="I529" s="27">
        <f>G529*H529</f>
        <v>500000</v>
      </c>
      <c r="J529" s="1" t="s">
        <v>330</v>
      </c>
      <c r="K529" s="56"/>
    </row>
    <row r="530" spans="2:11" ht="44.25" customHeight="1" thickBot="1" x14ac:dyDescent="0.3">
      <c r="B530" s="85">
        <f>IF(J530&lt;&gt;"",VALUE(LEFT(B529,FIND("/",B529&amp;"/")-1))+1,LEFT(B529,FIND("/",B529&amp;"/")-1)&amp;"/"&amp;IF(ISNUMBER(SEARCH("/",B529)),VALUE(RIGHT(B529,LEN(B529)-FIND("/",B529)))+1,1))</f>
        <v>20260458</v>
      </c>
      <c r="C530" s="114" t="s">
        <v>703</v>
      </c>
      <c r="D530" s="24" t="s">
        <v>150</v>
      </c>
      <c r="E530" s="28" t="s">
        <v>207</v>
      </c>
      <c r="F530" s="1" t="s">
        <v>10</v>
      </c>
      <c r="G530" s="101">
        <v>8</v>
      </c>
      <c r="H530" s="16">
        <v>18000</v>
      </c>
      <c r="I530" s="27">
        <f t="shared" si="8"/>
        <v>144000</v>
      </c>
      <c r="J530" s="1" t="s">
        <v>330</v>
      </c>
      <c r="K530" s="56"/>
    </row>
    <row r="531" spans="2:11" ht="44.25" customHeight="1" thickBot="1" x14ac:dyDescent="0.3">
      <c r="B531" s="85">
        <f>IF(J531&lt;&gt;"",VALUE(LEFT(B530,FIND("/",B530&amp;"/")-1))+1,LEFT(B530,FIND("/",B530&amp;"/")-1)&amp;"/"&amp;IF(ISNUMBER(SEARCH("/",B530)),VALUE(RIGHT(B530,LEN(B530)-FIND("/",B530)))+1,1))</f>
        <v>20260459</v>
      </c>
      <c r="C531" s="114" t="s">
        <v>703</v>
      </c>
      <c r="D531" s="24" t="s">
        <v>150</v>
      </c>
      <c r="E531" s="28" t="s">
        <v>207</v>
      </c>
      <c r="F531" s="1" t="s">
        <v>10</v>
      </c>
      <c r="G531" s="101">
        <v>22</v>
      </c>
      <c r="H531" s="16">
        <v>25000</v>
      </c>
      <c r="I531" s="27">
        <f t="shared" si="8"/>
        <v>550000</v>
      </c>
      <c r="J531" s="1" t="s">
        <v>330</v>
      </c>
      <c r="K531" s="56"/>
    </row>
    <row r="532" spans="2:11" ht="44.25" customHeight="1" thickBot="1" x14ac:dyDescent="0.3">
      <c r="B532" s="85">
        <f>IF(J532&lt;&gt;"",VALUE(LEFT(B531,FIND("/",B531&amp;"/")-1))+1,LEFT(B531,FIND("/",B531&amp;"/")-1)&amp;"/"&amp;IF(ISNUMBER(SEARCH("/",B531)),VALUE(RIGHT(B531,LEN(B531)-FIND("/",B531)))+1,1))</f>
        <v>20260460</v>
      </c>
      <c r="C532" s="114" t="s">
        <v>703</v>
      </c>
      <c r="D532" s="24" t="s">
        <v>150</v>
      </c>
      <c r="E532" s="28" t="s">
        <v>207</v>
      </c>
      <c r="F532" s="1" t="s">
        <v>10</v>
      </c>
      <c r="G532" s="101">
        <v>22</v>
      </c>
      <c r="H532" s="16">
        <v>20000</v>
      </c>
      <c r="I532" s="27">
        <f t="shared" si="8"/>
        <v>440000</v>
      </c>
      <c r="J532" s="1" t="s">
        <v>330</v>
      </c>
      <c r="K532" s="56"/>
    </row>
    <row r="533" spans="2:11" ht="44.25" customHeight="1" thickBot="1" x14ac:dyDescent="0.3">
      <c r="B533" s="85">
        <f>IF(J533&lt;&gt;"",VALUE(LEFT(B532,FIND("/",B532&amp;"/")-1))+1,LEFT(B532,FIND("/",B532&amp;"/")-1)&amp;"/"&amp;IF(ISNUMBER(SEARCH("/",B532)),VALUE(RIGHT(B532,LEN(B532)-FIND("/",B532)))+1,1))</f>
        <v>20260461</v>
      </c>
      <c r="C533" s="24" t="s">
        <v>44</v>
      </c>
      <c r="D533" s="24" t="s">
        <v>152</v>
      </c>
      <c r="E533" s="28" t="s">
        <v>258</v>
      </c>
      <c r="F533" s="1" t="s">
        <v>69</v>
      </c>
      <c r="G533" s="101">
        <v>5</v>
      </c>
      <c r="H533" s="16">
        <v>250000</v>
      </c>
      <c r="I533" s="27">
        <f t="shared" si="8"/>
        <v>1250000</v>
      </c>
      <c r="J533" s="1" t="s">
        <v>330</v>
      </c>
      <c r="K533" s="56"/>
    </row>
    <row r="534" spans="2:11" ht="44.25" customHeight="1" thickBot="1" x14ac:dyDescent="0.3">
      <c r="B534" s="85">
        <f>IF(J534&lt;&gt;"",VALUE(LEFT(B533,FIND("/",B533&amp;"/")-1))+1,LEFT(B533,FIND("/",B533&amp;"/")-1)&amp;"/"&amp;IF(ISNUMBER(SEARCH("/",B533)),VALUE(RIGHT(B533,LEN(B533)-FIND("/",B533)))+1,1))</f>
        <v>20260462</v>
      </c>
      <c r="C534" s="24" t="s">
        <v>44</v>
      </c>
      <c r="D534" s="24" t="s">
        <v>152</v>
      </c>
      <c r="E534" s="28" t="s">
        <v>259</v>
      </c>
      <c r="F534" s="1" t="s">
        <v>69</v>
      </c>
      <c r="G534" s="101">
        <v>6</v>
      </c>
      <c r="H534" s="16">
        <v>50000</v>
      </c>
      <c r="I534" s="27">
        <f t="shared" si="8"/>
        <v>300000</v>
      </c>
      <c r="J534" s="1" t="s">
        <v>330</v>
      </c>
      <c r="K534" s="56"/>
    </row>
    <row r="535" spans="2:11" ht="44.25" customHeight="1" thickBot="1" x14ac:dyDescent="0.3">
      <c r="B535" s="85">
        <f>IF(J535&lt;&gt;"",VALUE(LEFT(B534,FIND("/",B534&amp;"/")-1))+1,LEFT(B534,FIND("/",B534&amp;"/")-1)&amp;"/"&amp;IF(ISNUMBER(SEARCH("/",B534)),VALUE(RIGHT(B534,LEN(B534)-FIND("/",B534)))+1,1))</f>
        <v>20260463</v>
      </c>
      <c r="C535" s="24" t="s">
        <v>44</v>
      </c>
      <c r="D535" s="24" t="s">
        <v>152</v>
      </c>
      <c r="E535" s="28" t="s">
        <v>260</v>
      </c>
      <c r="F535" s="1" t="s">
        <v>69</v>
      </c>
      <c r="G535" s="101">
        <v>4</v>
      </c>
      <c r="H535" s="16">
        <v>80000</v>
      </c>
      <c r="I535" s="27">
        <f t="shared" si="8"/>
        <v>320000</v>
      </c>
      <c r="J535" s="1" t="s">
        <v>330</v>
      </c>
      <c r="K535" s="56"/>
    </row>
    <row r="536" spans="2:11" ht="18" thickBot="1" x14ac:dyDescent="0.3">
      <c r="B536" s="85">
        <f>IF(J536&lt;&gt;"",VALUE(LEFT(B535,FIND("/",B535&amp;"/")-1))+1,LEFT(B535,FIND("/",B535&amp;"/")-1)&amp;"/"&amp;IF(ISNUMBER(SEARCH("/",B535)),VALUE(RIGHT(B535,LEN(B535)-FIND("/",B535)))+1,1))</f>
        <v>20260464</v>
      </c>
      <c r="C536" s="24" t="s">
        <v>44</v>
      </c>
      <c r="D536" s="24" t="s">
        <v>150</v>
      </c>
      <c r="E536" s="28" t="s">
        <v>485</v>
      </c>
      <c r="F536" s="1" t="s">
        <v>8</v>
      </c>
      <c r="G536" s="101"/>
      <c r="H536" s="4"/>
      <c r="I536" s="27">
        <v>100000</v>
      </c>
      <c r="J536" s="1" t="s">
        <v>330</v>
      </c>
      <c r="K536" s="1"/>
    </row>
    <row r="537" spans="2:11" ht="44.25" customHeight="1" thickBot="1" x14ac:dyDescent="0.3">
      <c r="B537" s="85">
        <f>IF(J537&lt;&gt;"",VALUE(LEFT(B536,FIND("/",B536&amp;"/")-1))+1,LEFT(B536,FIND("/",B536&amp;"/")-1)&amp;"/"&amp;IF(ISNUMBER(SEARCH("/",B536)),VALUE(RIGHT(B536,LEN(B536)-FIND("/",B536)))+1,1))</f>
        <v>20260465</v>
      </c>
      <c r="C537" s="24" t="s">
        <v>44</v>
      </c>
      <c r="D537" s="24" t="s">
        <v>152</v>
      </c>
      <c r="E537" s="28" t="s">
        <v>261</v>
      </c>
      <c r="F537" s="1" t="s">
        <v>8</v>
      </c>
      <c r="G537" s="101">
        <v>1</v>
      </c>
      <c r="H537" s="16">
        <v>432000</v>
      </c>
      <c r="I537" s="27">
        <f t="shared" si="8"/>
        <v>432000</v>
      </c>
      <c r="J537" s="1" t="s">
        <v>330</v>
      </c>
      <c r="K537" s="56"/>
    </row>
    <row r="538" spans="2:11" ht="44.25" customHeight="1" thickBot="1" x14ac:dyDescent="0.3">
      <c r="B538" s="85">
        <f>IF(J538&lt;&gt;"",VALUE(LEFT(B537,FIND("/",B537&amp;"/")-1))+1,LEFT(B537,FIND("/",B537&amp;"/")-1)&amp;"/"&amp;IF(ISNUMBER(SEARCH("/",B537)),VALUE(RIGHT(B537,LEN(B537)-FIND("/",B537)))+1,1))</f>
        <v>20260466</v>
      </c>
      <c r="C538" s="24" t="s">
        <v>44</v>
      </c>
      <c r="D538" s="24" t="s">
        <v>150</v>
      </c>
      <c r="E538" s="28" t="s">
        <v>708</v>
      </c>
      <c r="F538" s="1"/>
      <c r="G538" s="101"/>
      <c r="H538" s="16"/>
      <c r="I538" s="27">
        <f>SUM(I539:I542)</f>
        <v>411000</v>
      </c>
      <c r="J538" s="1" t="s">
        <v>330</v>
      </c>
      <c r="K538" s="56"/>
    </row>
    <row r="539" spans="2:11" s="38" customFormat="1" ht="44.25" customHeight="1" outlineLevel="1" thickBot="1" x14ac:dyDescent="0.3">
      <c r="B539" s="85" t="str">
        <f>IF(J539&lt;&gt;"",VALUE(LEFT(B538,FIND("/",B538&amp;"/")-1))+1,LEFT(B538,FIND("/",B538&amp;"/")-1)&amp;"/"&amp;IF(ISNUMBER(SEARCH("/",B538)),VALUE(RIGHT(B538,LEN(B538)-FIND("/",B538)))+1,1))</f>
        <v>20260466/1</v>
      </c>
      <c r="C539" s="39" t="s">
        <v>44</v>
      </c>
      <c r="D539" s="39" t="s">
        <v>150</v>
      </c>
      <c r="E539" s="42" t="s">
        <v>705</v>
      </c>
      <c r="F539" s="34" t="s">
        <v>10</v>
      </c>
      <c r="G539" s="100">
        <v>5</v>
      </c>
      <c r="H539" s="36">
        <v>24000</v>
      </c>
      <c r="I539" s="35">
        <f t="shared" ref="I539:I542" si="9">G539*H539</f>
        <v>120000</v>
      </c>
      <c r="J539" s="1"/>
      <c r="K539" s="56"/>
    </row>
    <row r="540" spans="2:11" s="38" customFormat="1" ht="44.25" customHeight="1" outlineLevel="1" thickBot="1" x14ac:dyDescent="0.3">
      <c r="B540" s="85" t="str">
        <f>IF(J540&lt;&gt;"",VALUE(LEFT(B539,FIND("/",B539&amp;"/")-1))+1,LEFT(B539,FIND("/",B539&amp;"/")-1)&amp;"/"&amp;IF(ISNUMBER(SEARCH("/",B539)),VALUE(RIGHT(B539,LEN(B539)-FIND("/",B539)))+1,1))</f>
        <v>20260466/2</v>
      </c>
      <c r="C540" s="39" t="s">
        <v>44</v>
      </c>
      <c r="D540" s="39" t="s">
        <v>150</v>
      </c>
      <c r="E540" s="42" t="s">
        <v>706</v>
      </c>
      <c r="F540" s="34" t="s">
        <v>10</v>
      </c>
      <c r="G540" s="100">
        <v>10</v>
      </c>
      <c r="H540" s="36">
        <v>6500</v>
      </c>
      <c r="I540" s="35">
        <f t="shared" si="9"/>
        <v>65000</v>
      </c>
      <c r="J540" s="1"/>
      <c r="K540" s="56"/>
    </row>
    <row r="541" spans="2:11" s="38" customFormat="1" ht="44.25" customHeight="1" outlineLevel="1" thickBot="1" x14ac:dyDescent="0.3">
      <c r="B541" s="85" t="str">
        <f>IF(J541&lt;&gt;"",VALUE(LEFT(B540,FIND("/",B540&amp;"/")-1))+1,LEFT(B540,FIND("/",B540&amp;"/")-1)&amp;"/"&amp;IF(ISNUMBER(SEARCH("/",B540)),VALUE(RIGHT(B540,LEN(B540)-FIND("/",B540)))+1,1))</f>
        <v>20260466/3</v>
      </c>
      <c r="C541" s="39" t="s">
        <v>44</v>
      </c>
      <c r="D541" s="39" t="s">
        <v>150</v>
      </c>
      <c r="E541" s="42" t="s">
        <v>707</v>
      </c>
      <c r="F541" s="34" t="s">
        <v>26</v>
      </c>
      <c r="G541" s="100">
        <v>100</v>
      </c>
      <c r="H541" s="36">
        <v>500</v>
      </c>
      <c r="I541" s="35">
        <f t="shared" si="9"/>
        <v>50000</v>
      </c>
      <c r="J541" s="1"/>
      <c r="K541" s="56"/>
    </row>
    <row r="542" spans="2:11" s="38" customFormat="1" ht="44.25" customHeight="1" outlineLevel="1" thickBot="1" x14ac:dyDescent="0.3">
      <c r="B542" s="85" t="str">
        <f>IF(J542&lt;&gt;"",VALUE(LEFT(B541,FIND("/",B541&amp;"/")-1))+1,LEFT(B541,FIND("/",B541&amp;"/")-1)&amp;"/"&amp;IF(ISNUMBER(SEARCH("/",B541)),VALUE(RIGHT(B541,LEN(B541)-FIND("/",B541)))+1,1))</f>
        <v>20260466/4</v>
      </c>
      <c r="C542" s="39" t="s">
        <v>44</v>
      </c>
      <c r="D542" s="39" t="s">
        <v>150</v>
      </c>
      <c r="E542" s="42" t="s">
        <v>705</v>
      </c>
      <c r="F542" s="34" t="s">
        <v>10</v>
      </c>
      <c r="G542" s="100">
        <v>11</v>
      </c>
      <c r="H542" s="36">
        <v>16000</v>
      </c>
      <c r="I542" s="35">
        <f t="shared" si="9"/>
        <v>176000</v>
      </c>
      <c r="J542" s="1"/>
      <c r="K542" s="56"/>
    </row>
    <row r="543" spans="2:11" ht="44.25" customHeight="1" thickBot="1" x14ac:dyDescent="0.3">
      <c r="B543" s="85">
        <f>IF(J543&lt;&gt;"",VALUE(LEFT(B538,FIND("/",B538&amp;"/")-1))+1,LEFT(B538,FIND("/",B538&amp;"/")-1)&amp;"/"&amp;IF(ISNUMBER(SEARCH("/",B538)),VALUE(RIGHT(B538,LEN(B538)-FIND("/",B538)))+1,1))</f>
        <v>20260467</v>
      </c>
      <c r="C543" s="24" t="s">
        <v>44</v>
      </c>
      <c r="D543" s="24" t="s">
        <v>152</v>
      </c>
      <c r="E543" s="28" t="s">
        <v>391</v>
      </c>
      <c r="F543" s="1" t="s">
        <v>8</v>
      </c>
      <c r="G543" s="101">
        <v>1</v>
      </c>
      <c r="H543" s="16">
        <v>6000000</v>
      </c>
      <c r="I543" s="27">
        <f t="shared" si="8"/>
        <v>6000000</v>
      </c>
      <c r="J543" s="1" t="s">
        <v>330</v>
      </c>
      <c r="K543" s="56"/>
    </row>
    <row r="544" spans="2:11" ht="44.25" customHeight="1" thickBot="1" x14ac:dyDescent="0.3">
      <c r="B544" s="85">
        <f>IF(J544&lt;&gt;"",VALUE(LEFT(B543,FIND("/",B543&amp;"/")-1))+1,LEFT(B543,FIND("/",B543&amp;"/")-1)&amp;"/"&amp;IF(ISNUMBER(SEARCH("/",B543)),VALUE(RIGHT(B543,LEN(B543)-FIND("/",B543)))+1,1))</f>
        <v>20260468</v>
      </c>
      <c r="C544" s="114" t="s">
        <v>794</v>
      </c>
      <c r="D544" s="24" t="s">
        <v>150</v>
      </c>
      <c r="E544" s="28" t="s">
        <v>262</v>
      </c>
      <c r="F544" s="1" t="s">
        <v>10</v>
      </c>
      <c r="G544" s="101">
        <v>700</v>
      </c>
      <c r="H544" s="16">
        <v>3700</v>
      </c>
      <c r="I544" s="27">
        <f t="shared" si="8"/>
        <v>2590000</v>
      </c>
      <c r="J544" s="1" t="s">
        <v>330</v>
      </c>
      <c r="K544" s="56"/>
    </row>
    <row r="545" spans="2:11" ht="44.25" customHeight="1" thickBot="1" x14ac:dyDescent="0.3">
      <c r="B545" s="85">
        <f>IF(J545&lt;&gt;"",VALUE(LEFT(B544,FIND("/",B544&amp;"/")-1))+1,LEFT(B544,FIND("/",B544&amp;"/")-1)&amp;"/"&amp;IF(ISNUMBER(SEARCH("/",B544)),VALUE(RIGHT(B544,LEN(B544)-FIND("/",B544)))+1,1))</f>
        <v>20260469</v>
      </c>
      <c r="C545" s="24" t="s">
        <v>44</v>
      </c>
      <c r="D545" s="24" t="s">
        <v>152</v>
      </c>
      <c r="E545" s="28" t="s">
        <v>263</v>
      </c>
      <c r="F545" s="1" t="s">
        <v>8</v>
      </c>
      <c r="G545" s="101">
        <v>1</v>
      </c>
      <c r="H545" s="4">
        <v>2000000</v>
      </c>
      <c r="I545" s="27">
        <f>G545*H545</f>
        <v>2000000</v>
      </c>
      <c r="J545" s="1" t="s">
        <v>330</v>
      </c>
      <c r="K545" s="56"/>
    </row>
    <row r="546" spans="2:11" ht="18" thickBot="1" x14ac:dyDescent="0.3">
      <c r="B546" s="85">
        <f>IF(J546&lt;&gt;"",VALUE(LEFT(B545,FIND("/",B545&amp;"/")-1))+1,LEFT(B545,FIND("/",B545&amp;"/")-1)&amp;"/"&amp;IF(ISNUMBER(SEARCH("/",B545)),VALUE(RIGHT(B545,LEN(B545)-FIND("/",B545)))+1,1))</f>
        <v>20260470</v>
      </c>
      <c r="C546" s="24"/>
      <c r="D546" s="24"/>
      <c r="E546" s="28"/>
      <c r="F546" s="1"/>
      <c r="G546" s="101"/>
      <c r="H546" s="4"/>
      <c r="I546" s="27"/>
      <c r="J546" s="1" t="s">
        <v>330</v>
      </c>
      <c r="K546" s="1"/>
    </row>
    <row r="547" spans="2:11" ht="44.25" customHeight="1" thickBot="1" x14ac:dyDescent="0.3">
      <c r="B547" s="85">
        <f>IF(J547&lt;&gt;"",VALUE(LEFT(B546,FIND("/",B546&amp;"/")-1))+1,LEFT(B546,FIND("/",B546&amp;"/")-1)&amp;"/"&amp;IF(ISNUMBER(SEARCH("/",B546)),VALUE(RIGHT(B546,LEN(B546)-FIND("/",B546)))+1,1))</f>
        <v>20260471</v>
      </c>
      <c r="C547" s="114" t="s">
        <v>794</v>
      </c>
      <c r="D547" s="24" t="s">
        <v>150</v>
      </c>
      <c r="E547" s="28" t="s">
        <v>392</v>
      </c>
      <c r="F547" s="1" t="s">
        <v>10</v>
      </c>
      <c r="G547" s="101">
        <v>10</v>
      </c>
      <c r="H547" s="16">
        <v>15000</v>
      </c>
      <c r="I547" s="27">
        <f t="shared" ref="I547:I569" si="10">G547*H547</f>
        <v>150000</v>
      </c>
      <c r="J547" s="1" t="s">
        <v>330</v>
      </c>
      <c r="K547" s="56"/>
    </row>
    <row r="548" spans="2:11" ht="44.25" customHeight="1" thickBot="1" x14ac:dyDescent="0.3">
      <c r="B548" s="85">
        <f>IF(J548&lt;&gt;"",VALUE(LEFT(B547,FIND("/",B547&amp;"/")-1))+1,LEFT(B547,FIND("/",B547&amp;"/")-1)&amp;"/"&amp;IF(ISNUMBER(SEARCH("/",B547)),VALUE(RIGHT(B547,LEN(B547)-FIND("/",B547)))+1,1))</f>
        <v>20260472</v>
      </c>
      <c r="C548" s="114" t="s">
        <v>794</v>
      </c>
      <c r="D548" s="24" t="s">
        <v>150</v>
      </c>
      <c r="E548" s="28" t="s">
        <v>231</v>
      </c>
      <c r="F548" s="1" t="s">
        <v>26</v>
      </c>
      <c r="G548" s="101">
        <v>1000</v>
      </c>
      <c r="H548" s="16">
        <v>400</v>
      </c>
      <c r="I548" s="27">
        <f t="shared" si="10"/>
        <v>400000</v>
      </c>
      <c r="J548" s="1" t="s">
        <v>330</v>
      </c>
      <c r="K548" s="56"/>
    </row>
    <row r="549" spans="2:11" ht="44.25" customHeight="1" thickBot="1" x14ac:dyDescent="0.3">
      <c r="B549" s="85">
        <f>IF(J549&lt;&gt;"",VALUE(LEFT(B548,FIND("/",B548&amp;"/")-1))+1,LEFT(B548,FIND("/",B548&amp;"/")-1)&amp;"/"&amp;IF(ISNUMBER(SEARCH("/",B548)),VALUE(RIGHT(B548,LEN(B548)-FIND("/",B548)))+1,1))</f>
        <v>20260473</v>
      </c>
      <c r="C549" s="114" t="s">
        <v>794</v>
      </c>
      <c r="D549" s="24" t="s">
        <v>150</v>
      </c>
      <c r="E549" s="28" t="s">
        <v>264</v>
      </c>
      <c r="F549" s="1" t="s">
        <v>26</v>
      </c>
      <c r="G549" s="101">
        <v>1000</v>
      </c>
      <c r="H549" s="16">
        <v>300</v>
      </c>
      <c r="I549" s="27">
        <f t="shared" si="10"/>
        <v>300000</v>
      </c>
      <c r="J549" s="1" t="s">
        <v>330</v>
      </c>
      <c r="K549" s="56"/>
    </row>
    <row r="550" spans="2:11" ht="44.25" customHeight="1" thickBot="1" x14ac:dyDescent="0.3">
      <c r="B550" s="85">
        <f>IF(J550&lt;&gt;"",VALUE(LEFT(B549,FIND("/",B549&amp;"/")-1))+1,LEFT(B549,FIND("/",B549&amp;"/")-1)&amp;"/"&amp;IF(ISNUMBER(SEARCH("/",B549)),VALUE(RIGHT(B549,LEN(B549)-FIND("/",B549)))+1,1))</f>
        <v>20260474</v>
      </c>
      <c r="C550" s="114" t="s">
        <v>794</v>
      </c>
      <c r="D550" s="24" t="s">
        <v>150</v>
      </c>
      <c r="E550" s="28" t="s">
        <v>265</v>
      </c>
      <c r="F550" s="1" t="s">
        <v>26</v>
      </c>
      <c r="G550" s="101">
        <v>500</v>
      </c>
      <c r="H550" s="16">
        <v>300</v>
      </c>
      <c r="I550" s="27">
        <f t="shared" si="10"/>
        <v>150000</v>
      </c>
      <c r="J550" s="1" t="s">
        <v>330</v>
      </c>
      <c r="K550" s="56"/>
    </row>
    <row r="551" spans="2:11" ht="44.25" customHeight="1" thickBot="1" x14ac:dyDescent="0.3">
      <c r="B551" s="85">
        <f>IF(J551&lt;&gt;"",VALUE(LEFT(B550,FIND("/",B550&amp;"/")-1))+1,LEFT(B550,FIND("/",B550&amp;"/")-1)&amp;"/"&amp;IF(ISNUMBER(SEARCH("/",B550)),VALUE(RIGHT(B550,LEN(B550)-FIND("/",B550)))+1,1))</f>
        <v>20260475</v>
      </c>
      <c r="C551" s="114" t="s">
        <v>794</v>
      </c>
      <c r="D551" s="24" t="s">
        <v>150</v>
      </c>
      <c r="E551" s="28" t="s">
        <v>266</v>
      </c>
      <c r="F551" s="1" t="s">
        <v>10</v>
      </c>
      <c r="G551" s="101">
        <v>5</v>
      </c>
      <c r="H551" s="16">
        <v>20000</v>
      </c>
      <c r="I551" s="27">
        <f>G551*H551</f>
        <v>100000</v>
      </c>
      <c r="J551" s="1" t="s">
        <v>330</v>
      </c>
      <c r="K551" s="56"/>
    </row>
    <row r="552" spans="2:11" ht="44.25" customHeight="1" thickBot="1" x14ac:dyDescent="0.3">
      <c r="B552" s="85">
        <f>IF(J552&lt;&gt;"",VALUE(LEFT(B551,FIND("/",B551&amp;"/")-1))+1,LEFT(B551,FIND("/",B551&amp;"/")-1)&amp;"/"&amp;IF(ISNUMBER(SEARCH("/",B551)),VALUE(RIGHT(B551,LEN(B551)-FIND("/",B551)))+1,1))</f>
        <v>20260476</v>
      </c>
      <c r="C552" s="114" t="s">
        <v>794</v>
      </c>
      <c r="D552" s="24" t="s">
        <v>150</v>
      </c>
      <c r="E552" s="28" t="s">
        <v>267</v>
      </c>
      <c r="F552" s="1" t="s">
        <v>10</v>
      </c>
      <c r="G552" s="101">
        <v>5</v>
      </c>
      <c r="H552" s="16">
        <v>5000</v>
      </c>
      <c r="I552" s="27">
        <f t="shared" si="10"/>
        <v>25000</v>
      </c>
      <c r="J552" s="1" t="s">
        <v>330</v>
      </c>
      <c r="K552" s="56"/>
    </row>
    <row r="553" spans="2:11" ht="44.25" customHeight="1" thickBot="1" x14ac:dyDescent="0.3">
      <c r="B553" s="85">
        <f>IF(J553&lt;&gt;"",VALUE(LEFT(B552,FIND("/",B552&amp;"/")-1))+1,LEFT(B552,FIND("/",B552&amp;"/")-1)&amp;"/"&amp;IF(ISNUMBER(SEARCH("/",B552)),VALUE(RIGHT(B552,LEN(B552)-FIND("/",B552)))+1,1))</f>
        <v>20260477</v>
      </c>
      <c r="C553" s="114" t="s">
        <v>794</v>
      </c>
      <c r="D553" s="24" t="s">
        <v>150</v>
      </c>
      <c r="E553" s="28" t="s">
        <v>393</v>
      </c>
      <c r="F553" s="1" t="s">
        <v>10</v>
      </c>
      <c r="G553" s="101">
        <v>20</v>
      </c>
      <c r="H553" s="16">
        <v>35000</v>
      </c>
      <c r="I553" s="27">
        <f t="shared" si="10"/>
        <v>700000</v>
      </c>
      <c r="J553" s="1" t="s">
        <v>330</v>
      </c>
      <c r="K553" s="56"/>
    </row>
    <row r="554" spans="2:11" ht="44.25" customHeight="1" thickBot="1" x14ac:dyDescent="0.3">
      <c r="B554" s="85">
        <f>IF(J554&lt;&gt;"",VALUE(LEFT(B553,FIND("/",B553&amp;"/")-1))+1,LEFT(B553,FIND("/",B553&amp;"/")-1)&amp;"/"&amp;IF(ISNUMBER(SEARCH("/",B553)),VALUE(RIGHT(B553,LEN(B553)-FIND("/",B553)))+1,1))</f>
        <v>20260478</v>
      </c>
      <c r="C554" s="114" t="s">
        <v>794</v>
      </c>
      <c r="D554" s="24" t="s">
        <v>150</v>
      </c>
      <c r="E554" s="28" t="s">
        <v>394</v>
      </c>
      <c r="F554" s="1" t="s">
        <v>10</v>
      </c>
      <c r="G554" s="101">
        <v>16</v>
      </c>
      <c r="H554" s="16">
        <v>15000</v>
      </c>
      <c r="I554" s="27">
        <f t="shared" si="10"/>
        <v>240000</v>
      </c>
      <c r="J554" s="1" t="s">
        <v>330</v>
      </c>
      <c r="K554" s="56"/>
    </row>
    <row r="555" spans="2:11" ht="44.25" customHeight="1" thickBot="1" x14ac:dyDescent="0.3">
      <c r="B555" s="85">
        <f>IF(J555&lt;&gt;"",VALUE(LEFT(B554,FIND("/",B554&amp;"/")-1))+1,LEFT(B554,FIND("/",B554&amp;"/")-1)&amp;"/"&amp;IF(ISNUMBER(SEARCH("/",B554)),VALUE(RIGHT(B554,LEN(B554)-FIND("/",B554)))+1,1))</f>
        <v>20260479</v>
      </c>
      <c r="C555" s="114" t="s">
        <v>794</v>
      </c>
      <c r="D555" s="24" t="s">
        <v>150</v>
      </c>
      <c r="E555" s="28" t="s">
        <v>394</v>
      </c>
      <c r="F555" s="1" t="s">
        <v>10</v>
      </c>
      <c r="G555" s="101">
        <v>18</v>
      </c>
      <c r="H555" s="16">
        <v>2500</v>
      </c>
      <c r="I555" s="27">
        <f t="shared" si="10"/>
        <v>45000</v>
      </c>
      <c r="J555" s="1" t="s">
        <v>330</v>
      </c>
      <c r="K555" s="56"/>
    </row>
    <row r="556" spans="2:11" ht="44.25" customHeight="1" thickBot="1" x14ac:dyDescent="0.3">
      <c r="B556" s="85">
        <f>IF(J556&lt;&gt;"",VALUE(LEFT(B555,FIND("/",B555&amp;"/")-1))+1,LEFT(B555,FIND("/",B555&amp;"/")-1)&amp;"/"&amp;IF(ISNUMBER(SEARCH("/",B555)),VALUE(RIGHT(B555,LEN(B555)-FIND("/",B555)))+1,1))</f>
        <v>20260480</v>
      </c>
      <c r="C556" s="114" t="s">
        <v>794</v>
      </c>
      <c r="D556" s="24" t="s">
        <v>150</v>
      </c>
      <c r="E556" s="28" t="s">
        <v>256</v>
      </c>
      <c r="F556" s="1" t="s">
        <v>10</v>
      </c>
      <c r="G556" s="101">
        <v>16</v>
      </c>
      <c r="H556" s="16">
        <v>22500</v>
      </c>
      <c r="I556" s="27">
        <f t="shared" si="10"/>
        <v>360000</v>
      </c>
      <c r="J556" s="1" t="s">
        <v>330</v>
      </c>
      <c r="K556" s="56"/>
    </row>
    <row r="557" spans="2:11" ht="44.25" customHeight="1" thickBot="1" x14ac:dyDescent="0.3">
      <c r="B557" s="85">
        <f>IF(J557&lt;&gt;"",VALUE(LEFT(B556,FIND("/",B556&amp;"/")-1))+1,LEFT(B556,FIND("/",B556&amp;"/")-1)&amp;"/"&amp;IF(ISNUMBER(SEARCH("/",B556)),VALUE(RIGHT(B556,LEN(B556)-FIND("/",B556)))+1,1))</f>
        <v>20260481</v>
      </c>
      <c r="C557" s="114" t="s">
        <v>794</v>
      </c>
      <c r="D557" s="24" t="s">
        <v>150</v>
      </c>
      <c r="E557" s="28" t="s">
        <v>257</v>
      </c>
      <c r="F557" s="1" t="s">
        <v>10</v>
      </c>
      <c r="G557" s="101">
        <v>20</v>
      </c>
      <c r="H557" s="16">
        <v>30000</v>
      </c>
      <c r="I557" s="27">
        <f t="shared" si="10"/>
        <v>600000</v>
      </c>
      <c r="J557" s="1" t="s">
        <v>330</v>
      </c>
      <c r="K557" s="56"/>
    </row>
    <row r="558" spans="2:11" ht="44.25" customHeight="1" thickBot="1" x14ac:dyDescent="0.3">
      <c r="B558" s="85">
        <f>IF(J558&lt;&gt;"",VALUE(LEFT(B557,FIND("/",B557&amp;"/")-1))+1,LEFT(B557,FIND("/",B557&amp;"/")-1)&amp;"/"&amp;IF(ISNUMBER(SEARCH("/",B557)),VALUE(RIGHT(B557,LEN(B557)-FIND("/",B557)))+1,1))</f>
        <v>20260482</v>
      </c>
      <c r="C558" s="114" t="s">
        <v>794</v>
      </c>
      <c r="D558" s="24" t="s">
        <v>150</v>
      </c>
      <c r="E558" s="28" t="s">
        <v>268</v>
      </c>
      <c r="F558" s="1" t="s">
        <v>10</v>
      </c>
      <c r="G558" s="101">
        <v>8</v>
      </c>
      <c r="H558" s="16">
        <v>30000</v>
      </c>
      <c r="I558" s="27">
        <f t="shared" si="10"/>
        <v>240000</v>
      </c>
      <c r="J558" s="1" t="s">
        <v>330</v>
      </c>
      <c r="K558" s="56"/>
    </row>
    <row r="559" spans="2:11" ht="44.25" customHeight="1" thickBot="1" x14ac:dyDescent="0.3">
      <c r="B559" s="85">
        <f>IF(J559&lt;&gt;"",VALUE(LEFT(B558,FIND("/",B558&amp;"/")-1))+1,LEFT(B558,FIND("/",B558&amp;"/")-1)&amp;"/"&amp;IF(ISNUMBER(SEARCH("/",B558)),VALUE(RIGHT(B558,LEN(B558)-FIND("/",B558)))+1,1))</f>
        <v>20260483</v>
      </c>
      <c r="C559" s="114" t="s">
        <v>794</v>
      </c>
      <c r="D559" s="24" t="s">
        <v>150</v>
      </c>
      <c r="E559" s="28" t="s">
        <v>269</v>
      </c>
      <c r="F559" s="1" t="s">
        <v>10</v>
      </c>
      <c r="G559" s="101">
        <v>4</v>
      </c>
      <c r="H559" s="16">
        <v>55000</v>
      </c>
      <c r="I559" s="27">
        <f>G559*H559</f>
        <v>220000</v>
      </c>
      <c r="J559" s="1" t="s">
        <v>330</v>
      </c>
      <c r="K559" s="56"/>
    </row>
    <row r="560" spans="2:11" ht="44.25" customHeight="1" thickBot="1" x14ac:dyDescent="0.3">
      <c r="B560" s="85">
        <f>IF(J560&lt;&gt;"",VALUE(LEFT(B559,FIND("/",B559&amp;"/")-1))+1,LEFT(B559,FIND("/",B559&amp;"/")-1)&amp;"/"&amp;IF(ISNUMBER(SEARCH("/",B559)),VALUE(RIGHT(B559,LEN(B559)-FIND("/",B559)))+1,1))</f>
        <v>20260484</v>
      </c>
      <c r="C560" s="24" t="s">
        <v>27</v>
      </c>
      <c r="D560" s="24" t="s">
        <v>152</v>
      </c>
      <c r="E560" s="28" t="s">
        <v>395</v>
      </c>
      <c r="F560" s="1" t="s">
        <v>8</v>
      </c>
      <c r="G560" s="101">
        <v>1</v>
      </c>
      <c r="H560" s="16">
        <v>3693600</v>
      </c>
      <c r="I560" s="27">
        <f t="shared" si="10"/>
        <v>3693600</v>
      </c>
      <c r="J560" s="1" t="s">
        <v>330</v>
      </c>
      <c r="K560" s="56"/>
    </row>
    <row r="561" spans="2:11" ht="44.25" customHeight="1" thickBot="1" x14ac:dyDescent="0.3">
      <c r="B561" s="85">
        <f>IF(J561&lt;&gt;"",VALUE(LEFT(B560,FIND("/",B560&amp;"/")-1))+1,LEFT(B560,FIND("/",B560&amp;"/")-1)&amp;"/"&amp;IF(ISNUMBER(SEARCH("/",B560)),VALUE(RIGHT(B560,LEN(B560)-FIND("/",B560)))+1,1))</f>
        <v>20260485</v>
      </c>
      <c r="C561" s="24" t="s">
        <v>44</v>
      </c>
      <c r="D561" s="24" t="s">
        <v>152</v>
      </c>
      <c r="E561" s="28" t="s">
        <v>208</v>
      </c>
      <c r="F561" s="1" t="s">
        <v>8</v>
      </c>
      <c r="G561" s="101">
        <v>1</v>
      </c>
      <c r="H561" s="16">
        <v>3060000</v>
      </c>
      <c r="I561" s="27">
        <f t="shared" si="10"/>
        <v>3060000</v>
      </c>
      <c r="J561" s="1" t="s">
        <v>330</v>
      </c>
      <c r="K561" s="56"/>
    </row>
    <row r="562" spans="2:11" ht="44.25" customHeight="1" thickBot="1" x14ac:dyDescent="0.3">
      <c r="B562" s="85">
        <f>IF(J562&lt;&gt;"",VALUE(LEFT(B561,FIND("/",B561&amp;"/")-1))+1,LEFT(B561,FIND("/",B561&amp;"/")-1)&amp;"/"&amp;IF(ISNUMBER(SEARCH("/",B561)),VALUE(RIGHT(B561,LEN(B561)-FIND("/",B561)))+1,1))</f>
        <v>20260486</v>
      </c>
      <c r="C562" s="24" t="s">
        <v>44</v>
      </c>
      <c r="D562" s="24" t="s">
        <v>152</v>
      </c>
      <c r="E562" s="28" t="s">
        <v>208</v>
      </c>
      <c r="F562" s="1" t="s">
        <v>8</v>
      </c>
      <c r="G562" s="101">
        <v>1</v>
      </c>
      <c r="H562" s="16">
        <v>3000000</v>
      </c>
      <c r="I562" s="27">
        <f t="shared" si="10"/>
        <v>3000000</v>
      </c>
      <c r="J562" s="1" t="s">
        <v>330</v>
      </c>
      <c r="K562" s="56"/>
    </row>
    <row r="563" spans="2:11" ht="44.25" customHeight="1" thickBot="1" x14ac:dyDescent="0.3">
      <c r="B563" s="85">
        <f>IF(J563&lt;&gt;"",VALUE(LEFT(B562,FIND("/",B562&amp;"/")-1))+1,LEFT(B562,FIND("/",B562&amp;"/")-1)&amp;"/"&amp;IF(ISNUMBER(SEARCH("/",B562)),VALUE(RIGHT(B562,LEN(B562)-FIND("/",B562)))+1,1))</f>
        <v>20260487</v>
      </c>
      <c r="C563" s="24" t="s">
        <v>44</v>
      </c>
      <c r="D563" s="24" t="s">
        <v>152</v>
      </c>
      <c r="E563" s="28" t="s">
        <v>270</v>
      </c>
      <c r="F563" s="1" t="s">
        <v>8</v>
      </c>
      <c r="G563" s="101">
        <v>1</v>
      </c>
      <c r="H563" s="16">
        <v>8400000</v>
      </c>
      <c r="I563" s="27">
        <f t="shared" si="10"/>
        <v>8400000</v>
      </c>
      <c r="J563" s="1" t="s">
        <v>329</v>
      </c>
      <c r="K563" s="56"/>
    </row>
    <row r="564" spans="2:11" ht="44.25" customHeight="1" thickBot="1" x14ac:dyDescent="0.3">
      <c r="B564" s="85">
        <f>IF(J564&lt;&gt;"",VALUE(LEFT(B563,FIND("/",B563&amp;"/")-1))+1,LEFT(B563,FIND("/",B563&amp;"/")-1)&amp;"/"&amp;IF(ISNUMBER(SEARCH("/",B563)),VALUE(RIGHT(B563,LEN(B563)-FIND("/",B563)))+1,1))</f>
        <v>20260488</v>
      </c>
      <c r="C564" s="24" t="s">
        <v>44</v>
      </c>
      <c r="D564" s="24" t="s">
        <v>152</v>
      </c>
      <c r="E564" s="28" t="s">
        <v>208</v>
      </c>
      <c r="F564" s="1" t="s">
        <v>8</v>
      </c>
      <c r="G564" s="101">
        <v>1</v>
      </c>
      <c r="H564" s="16">
        <v>5400000</v>
      </c>
      <c r="I564" s="27">
        <f t="shared" si="10"/>
        <v>5400000</v>
      </c>
      <c r="J564" s="1" t="s">
        <v>330</v>
      </c>
      <c r="K564" s="56"/>
    </row>
    <row r="565" spans="2:11" ht="44.25" customHeight="1" thickBot="1" x14ac:dyDescent="0.3">
      <c r="B565" s="85">
        <f>IF(J565&lt;&gt;"",VALUE(LEFT(B564,FIND("/",B564&amp;"/")-1))+1,LEFT(B564,FIND("/",B564&amp;"/")-1)&amp;"/"&amp;IF(ISNUMBER(SEARCH("/",B564)),VALUE(RIGHT(B564,LEN(B564)-FIND("/",B564)))+1,1))</f>
        <v>20260489</v>
      </c>
      <c r="C565" s="24" t="s">
        <v>44</v>
      </c>
      <c r="D565" s="24" t="s">
        <v>152</v>
      </c>
      <c r="E565" s="28" t="s">
        <v>208</v>
      </c>
      <c r="F565" s="1" t="s">
        <v>8</v>
      </c>
      <c r="G565" s="101">
        <v>1</v>
      </c>
      <c r="H565" s="16">
        <v>2040000</v>
      </c>
      <c r="I565" s="27">
        <f t="shared" si="10"/>
        <v>2040000</v>
      </c>
      <c r="J565" s="1" t="s">
        <v>330</v>
      </c>
      <c r="K565" s="56"/>
    </row>
    <row r="566" spans="2:11" ht="44.25" customHeight="1" thickBot="1" x14ac:dyDescent="0.3">
      <c r="B566" s="85">
        <f>IF(J566&lt;&gt;"",VALUE(LEFT(B565,FIND("/",B565&amp;"/")-1))+1,LEFT(B565,FIND("/",B565&amp;"/")-1)&amp;"/"&amp;IF(ISNUMBER(SEARCH("/",B565)),VALUE(RIGHT(B565,LEN(B565)-FIND("/",B565)))+1,1))</f>
        <v>20260490</v>
      </c>
      <c r="C566" s="24" t="s">
        <v>44</v>
      </c>
      <c r="D566" s="24" t="s">
        <v>152</v>
      </c>
      <c r="E566" s="28" t="s">
        <v>208</v>
      </c>
      <c r="F566" s="1" t="s">
        <v>8</v>
      </c>
      <c r="G566" s="101">
        <v>1</v>
      </c>
      <c r="H566" s="16">
        <v>2040000</v>
      </c>
      <c r="I566" s="27">
        <f t="shared" si="10"/>
        <v>2040000</v>
      </c>
      <c r="J566" s="1" t="s">
        <v>330</v>
      </c>
      <c r="K566" s="56"/>
    </row>
    <row r="567" spans="2:11" ht="44.25" customHeight="1" thickBot="1" x14ac:dyDescent="0.3">
      <c r="B567" s="85">
        <f>IF(J567&lt;&gt;"",VALUE(LEFT(B566,FIND("/",B566&amp;"/")-1))+1,LEFT(B566,FIND("/",B566&amp;"/")-1)&amp;"/"&amp;IF(ISNUMBER(SEARCH("/",B566)),VALUE(RIGHT(B566,LEN(B566)-FIND("/",B566)))+1,1))</f>
        <v>20260491</v>
      </c>
      <c r="C567" s="24" t="s">
        <v>44</v>
      </c>
      <c r="D567" s="24" t="s">
        <v>152</v>
      </c>
      <c r="E567" s="28" t="s">
        <v>208</v>
      </c>
      <c r="F567" s="1" t="s">
        <v>8</v>
      </c>
      <c r="G567" s="101">
        <v>1</v>
      </c>
      <c r="H567" s="16">
        <v>5760000</v>
      </c>
      <c r="I567" s="27">
        <f t="shared" si="10"/>
        <v>5760000</v>
      </c>
      <c r="J567" s="1" t="s">
        <v>330</v>
      </c>
      <c r="K567" s="56"/>
    </row>
    <row r="568" spans="2:11" ht="44.25" customHeight="1" thickBot="1" x14ac:dyDescent="0.3">
      <c r="B568" s="85">
        <f>IF(J568&lt;&gt;"",VALUE(LEFT(B567,FIND("/",B567&amp;"/")-1))+1,LEFT(B567,FIND("/",B567&amp;"/")-1)&amp;"/"&amp;IF(ISNUMBER(SEARCH("/",B567)),VALUE(RIGHT(B567,LEN(B567)-FIND("/",B567)))+1,1))</f>
        <v>20260492</v>
      </c>
      <c r="C568" s="24" t="s">
        <v>44</v>
      </c>
      <c r="D568" s="24" t="s">
        <v>152</v>
      </c>
      <c r="E568" s="28" t="s">
        <v>208</v>
      </c>
      <c r="F568" s="1" t="s">
        <v>8</v>
      </c>
      <c r="G568" s="101">
        <v>1</v>
      </c>
      <c r="H568" s="16">
        <v>6120000</v>
      </c>
      <c r="I568" s="27">
        <f t="shared" si="10"/>
        <v>6120000</v>
      </c>
      <c r="J568" s="1" t="s">
        <v>329</v>
      </c>
      <c r="K568" s="56"/>
    </row>
    <row r="569" spans="2:11" ht="44.25" customHeight="1" thickBot="1" x14ac:dyDescent="0.3">
      <c r="B569" s="85">
        <f>IF(J569&lt;&gt;"",VALUE(LEFT(B568,FIND("/",B568&amp;"/")-1))+1,LEFT(B568,FIND("/",B568&amp;"/")-1)&amp;"/"&amp;IF(ISNUMBER(SEARCH("/",B568)),VALUE(RIGHT(B568,LEN(B568)-FIND("/",B568)))+1,1))</f>
        <v>20260493</v>
      </c>
      <c r="C569" s="24" t="s">
        <v>44</v>
      </c>
      <c r="D569" s="24" t="s">
        <v>152</v>
      </c>
      <c r="E569" s="28" t="s">
        <v>208</v>
      </c>
      <c r="F569" s="1" t="s">
        <v>8</v>
      </c>
      <c r="G569" s="101">
        <v>1</v>
      </c>
      <c r="H569" s="16">
        <v>5400000</v>
      </c>
      <c r="I569" s="27">
        <f t="shared" si="10"/>
        <v>5400000</v>
      </c>
      <c r="J569" s="1" t="s">
        <v>330</v>
      </c>
      <c r="K569" s="56"/>
    </row>
    <row r="570" spans="2:11" ht="44.25" customHeight="1" thickBot="1" x14ac:dyDescent="0.3">
      <c r="B570" s="85">
        <f>IF(J570&lt;&gt;"",VALUE(LEFT(B569,FIND("/",B569&amp;"/")-1))+1,LEFT(B569,FIND("/",B569&amp;"/")-1)&amp;"/"&amp;IF(ISNUMBER(SEARCH("/",B569)),VALUE(RIGHT(B569,LEN(B569)-FIND("/",B569)))+1,1))</f>
        <v>20260494</v>
      </c>
      <c r="C570" s="24" t="s">
        <v>44</v>
      </c>
      <c r="D570" s="24" t="s">
        <v>152</v>
      </c>
      <c r="E570" s="28" t="s">
        <v>208</v>
      </c>
      <c r="F570" s="1" t="s">
        <v>8</v>
      </c>
      <c r="G570" s="101">
        <v>1</v>
      </c>
      <c r="H570" s="16">
        <v>27000000</v>
      </c>
      <c r="I570" s="27">
        <f>G570*H570</f>
        <v>27000000</v>
      </c>
      <c r="J570" s="1" t="s">
        <v>329</v>
      </c>
      <c r="K570" s="56"/>
    </row>
    <row r="571" spans="2:11" ht="44.25" customHeight="1" thickBot="1" x14ac:dyDescent="0.3">
      <c r="B571" s="85">
        <f>IF(J571&lt;&gt;"",VALUE(LEFT(B570,FIND("/",B570&amp;"/")-1))+1,LEFT(B570,FIND("/",B570&amp;"/")-1)&amp;"/"&amp;IF(ISNUMBER(SEARCH("/",B570)),VALUE(RIGHT(B570,LEN(B570)-FIND("/",B570)))+1,1))</f>
        <v>20260495</v>
      </c>
      <c r="C571" s="24" t="s">
        <v>45</v>
      </c>
      <c r="D571" s="24" t="s">
        <v>152</v>
      </c>
      <c r="E571" s="28" t="s">
        <v>210</v>
      </c>
      <c r="F571" s="1" t="s">
        <v>8</v>
      </c>
      <c r="G571" s="101">
        <v>1</v>
      </c>
      <c r="H571" s="16">
        <v>6000000</v>
      </c>
      <c r="I571" s="27">
        <f>G571*H571</f>
        <v>6000000</v>
      </c>
      <c r="J571" s="1" t="s">
        <v>330</v>
      </c>
      <c r="K571" s="56"/>
    </row>
    <row r="572" spans="2:11" ht="33.75" thickBot="1" x14ac:dyDescent="0.3">
      <c r="B572" s="85">
        <f>IF(J572&lt;&gt;"",VALUE(LEFT(B571,FIND("/",B571&amp;"/")-1))+1,LEFT(B571,FIND("/",B571&amp;"/")-1)&amp;"/"&amp;IF(ISNUMBER(SEARCH("/",B571)),VALUE(RIGHT(B571,LEN(B571)-FIND("/",B571)))+1,1))</f>
        <v>20260496</v>
      </c>
      <c r="C572" s="114" t="s">
        <v>703</v>
      </c>
      <c r="D572" s="24" t="s">
        <v>150</v>
      </c>
      <c r="E572" s="28" t="s">
        <v>486</v>
      </c>
      <c r="F572" s="1" t="s">
        <v>217</v>
      </c>
      <c r="G572" s="101"/>
      <c r="H572" s="16"/>
      <c r="I572" s="27">
        <v>700000</v>
      </c>
      <c r="J572" s="1" t="s">
        <v>330</v>
      </c>
      <c r="K572" s="1"/>
    </row>
    <row r="573" spans="2:11" ht="44.25" customHeight="1" thickBot="1" x14ac:dyDescent="0.3">
      <c r="B573" s="85">
        <f>IF(J573&lt;&gt;"",VALUE(LEFT(B572,FIND("/",B572&amp;"/")-1))+1,LEFT(B572,FIND("/",B572&amp;"/")-1)&amp;"/"&amp;IF(ISNUMBER(SEARCH("/",B572)),VALUE(RIGHT(B572,LEN(B572)-FIND("/",B572)))+1,1))</f>
        <v>20260497</v>
      </c>
      <c r="C573" s="114" t="s">
        <v>794</v>
      </c>
      <c r="D573" s="24" t="s">
        <v>150</v>
      </c>
      <c r="E573" s="28" t="s">
        <v>271</v>
      </c>
      <c r="F573" s="1" t="s">
        <v>10</v>
      </c>
      <c r="G573" s="101">
        <v>7</v>
      </c>
      <c r="H573" s="16">
        <v>50000</v>
      </c>
      <c r="I573" s="27">
        <f>Table2[[#This Row],[Քանակ]]*Table2[[#This Row],[ Միավորի գին]]</f>
        <v>350000</v>
      </c>
      <c r="J573" s="1" t="s">
        <v>330</v>
      </c>
      <c r="K573" s="56"/>
    </row>
    <row r="574" spans="2:11" ht="44.25" customHeight="1" thickBot="1" x14ac:dyDescent="0.3">
      <c r="B574" s="85">
        <f>IF(J574&lt;&gt;"",VALUE(LEFT(B573,FIND("/",B573&amp;"/")-1))+1,LEFT(B573,FIND("/",B573&amp;"/")-1)&amp;"/"&amp;IF(ISNUMBER(SEARCH("/",B573)),VALUE(RIGHT(B573,LEN(B573)-FIND("/",B573)))+1,1))</f>
        <v>20260498</v>
      </c>
      <c r="C574" s="114" t="s">
        <v>794</v>
      </c>
      <c r="D574" s="24" t="s">
        <v>150</v>
      </c>
      <c r="E574" s="28" t="s">
        <v>272</v>
      </c>
      <c r="F574" s="1" t="s">
        <v>10</v>
      </c>
      <c r="G574" s="101">
        <v>50</v>
      </c>
      <c r="H574" s="16">
        <v>11000</v>
      </c>
      <c r="I574" s="27">
        <f>Table2[[#This Row],[Քանակ]]*Table2[[#This Row],[ Միավորի գին]]</f>
        <v>550000</v>
      </c>
      <c r="J574" s="1" t="s">
        <v>330</v>
      </c>
      <c r="K574" s="56"/>
    </row>
    <row r="575" spans="2:11" ht="44.25" customHeight="1" thickBot="1" x14ac:dyDescent="0.3">
      <c r="B575" s="85">
        <f>IF(J575&lt;&gt;"",VALUE(LEFT(B574,FIND("/",B574&amp;"/")-1))+1,LEFT(B574,FIND("/",B574&amp;"/")-1)&amp;"/"&amp;IF(ISNUMBER(SEARCH("/",B574)),VALUE(RIGHT(B574,LEN(B574)-FIND("/",B574)))+1,1))</f>
        <v>20260499</v>
      </c>
      <c r="C575" s="114" t="s">
        <v>794</v>
      </c>
      <c r="D575" s="24" t="s">
        <v>150</v>
      </c>
      <c r="E575" s="28" t="s">
        <v>746</v>
      </c>
      <c r="F575" s="116" t="s">
        <v>10</v>
      </c>
      <c r="G575" s="117">
        <v>7</v>
      </c>
      <c r="H575" s="118">
        <v>86500</v>
      </c>
      <c r="I575" s="27">
        <f>Table2[[#This Row],[Քանակ]]*Table2[[#This Row],[ Միավորի գին]]</f>
        <v>605500</v>
      </c>
      <c r="J575" s="1" t="s">
        <v>330</v>
      </c>
      <c r="K575" s="56"/>
    </row>
    <row r="576" spans="2:11" ht="44.25" customHeight="1" thickBot="1" x14ac:dyDescent="0.3">
      <c r="B576" s="85">
        <f>IF(J576&lt;&gt;"",VALUE(LEFT(B575,FIND("/",B575&amp;"/")-1))+1,LEFT(B575,FIND("/",B575&amp;"/")-1)&amp;"/"&amp;IF(ISNUMBER(SEARCH("/",B575)),VALUE(RIGHT(B575,LEN(B575)-FIND("/",B575)))+1,1))</f>
        <v>20260500</v>
      </c>
      <c r="C576" s="114" t="s">
        <v>794</v>
      </c>
      <c r="D576" s="24" t="s">
        <v>150</v>
      </c>
      <c r="E576" s="28" t="s">
        <v>273</v>
      </c>
      <c r="F576" s="1" t="s">
        <v>10</v>
      </c>
      <c r="G576" s="101">
        <v>3</v>
      </c>
      <c r="H576" s="16">
        <v>650000</v>
      </c>
      <c r="I576" s="27">
        <f>Table2[[#This Row],[Քանակ]]*Table2[[#This Row],[ Միավորի գին]]</f>
        <v>1950000</v>
      </c>
      <c r="J576" s="1" t="s">
        <v>326</v>
      </c>
      <c r="K576" s="56"/>
    </row>
    <row r="577" spans="2:11" ht="44.25" customHeight="1" thickBot="1" x14ac:dyDescent="0.3">
      <c r="B577" s="85">
        <f>IF(J577&lt;&gt;"",VALUE(LEFT(B576,FIND("/",B576&amp;"/")-1))+1,LEFT(B576,FIND("/",B576&amp;"/")-1)&amp;"/"&amp;IF(ISNUMBER(SEARCH("/",B576)),VALUE(RIGHT(B576,LEN(B576)-FIND("/",B576)))+1,1))</f>
        <v>20260501</v>
      </c>
      <c r="C577" s="114" t="s">
        <v>794</v>
      </c>
      <c r="D577" s="24" t="s">
        <v>150</v>
      </c>
      <c r="E577" s="28" t="s">
        <v>397</v>
      </c>
      <c r="F577" s="1" t="s">
        <v>10</v>
      </c>
      <c r="G577" s="101">
        <v>1</v>
      </c>
      <c r="H577" s="16">
        <v>4000000</v>
      </c>
      <c r="I577" s="27">
        <f>Table2[[#This Row],[Քանակ]]*Table2[[#This Row],[ Միավորի գին]]</f>
        <v>4000000</v>
      </c>
      <c r="J577" s="1" t="s">
        <v>326</v>
      </c>
      <c r="K577" s="56"/>
    </row>
    <row r="578" spans="2:11" ht="44.25" customHeight="1" thickBot="1" x14ac:dyDescent="0.3">
      <c r="B578" s="85">
        <f>IF(J578&lt;&gt;"",VALUE(LEFT(B577,FIND("/",B577&amp;"/")-1))+1,LEFT(B577,FIND("/",B577&amp;"/")-1)&amp;"/"&amp;IF(ISNUMBER(SEARCH("/",B577)),VALUE(RIGHT(B577,LEN(B577)-FIND("/",B577)))+1,1))</f>
        <v>20260502</v>
      </c>
      <c r="C578" s="114" t="s">
        <v>794</v>
      </c>
      <c r="D578" s="24" t="s">
        <v>150</v>
      </c>
      <c r="E578" s="28" t="s">
        <v>274</v>
      </c>
      <c r="F578" s="1" t="s">
        <v>10</v>
      </c>
      <c r="G578" s="101">
        <v>10</v>
      </c>
      <c r="H578" s="16">
        <v>120000</v>
      </c>
      <c r="I578" s="27">
        <f>G578*H578</f>
        <v>1200000</v>
      </c>
      <c r="J578" s="1" t="s">
        <v>326</v>
      </c>
      <c r="K578" s="56"/>
    </row>
    <row r="579" spans="2:11" ht="44.25" customHeight="1" thickBot="1" x14ac:dyDescent="0.3">
      <c r="B579" s="85">
        <f>IF(J579&lt;&gt;"",VALUE(LEFT(B578,FIND("/",B578&amp;"/")-1))+1,LEFT(B578,FIND("/",B578&amp;"/")-1)&amp;"/"&amp;IF(ISNUMBER(SEARCH("/",B578)),VALUE(RIGHT(B578,LEN(B578)-FIND("/",B578)))+1,1))</f>
        <v>20260503</v>
      </c>
      <c r="C579" s="114" t="s">
        <v>794</v>
      </c>
      <c r="D579" s="24" t="s">
        <v>150</v>
      </c>
      <c r="E579" s="28" t="s">
        <v>275</v>
      </c>
      <c r="F579" s="1" t="s">
        <v>10</v>
      </c>
      <c r="G579" s="101">
        <v>4</v>
      </c>
      <c r="H579" s="16">
        <v>400000</v>
      </c>
      <c r="I579" s="27">
        <f>G579*H579</f>
        <v>1600000</v>
      </c>
      <c r="J579" s="1" t="s">
        <v>326</v>
      </c>
      <c r="K579" s="56"/>
    </row>
    <row r="580" spans="2:11" ht="44.25" customHeight="1" thickBot="1" x14ac:dyDescent="0.3">
      <c r="B580" s="85">
        <f>IF(J580&lt;&gt;"",VALUE(LEFT(B579,FIND("/",B579&amp;"/")-1))+1,LEFT(B579,FIND("/",B579&amp;"/")-1)&amp;"/"&amp;IF(ISNUMBER(SEARCH("/",B579)),VALUE(RIGHT(B579,LEN(B579)-FIND("/",B579)))+1,1))</f>
        <v>20260504</v>
      </c>
      <c r="C580" s="114" t="s">
        <v>794</v>
      </c>
      <c r="D580" s="24" t="s">
        <v>150</v>
      </c>
      <c r="E580" s="28" t="s">
        <v>276</v>
      </c>
      <c r="F580" s="1" t="s">
        <v>10</v>
      </c>
      <c r="G580" s="101">
        <v>62</v>
      </c>
      <c r="H580" s="16">
        <v>75000</v>
      </c>
      <c r="I580" s="27">
        <f>G580*H580</f>
        <v>4650000</v>
      </c>
      <c r="J580" s="1" t="s">
        <v>326</v>
      </c>
      <c r="K580" s="56"/>
    </row>
    <row r="581" spans="2:11" ht="44.25" customHeight="1" thickBot="1" x14ac:dyDescent="0.3">
      <c r="B581" s="85">
        <f>IF(J581&lt;&gt;"",VALUE(LEFT(B580,FIND("/",B580&amp;"/")-1))+1,LEFT(B580,FIND("/",B580&amp;"/")-1)&amp;"/"&amp;IF(ISNUMBER(SEARCH("/",B580)),VALUE(RIGHT(B580,LEN(B580)-FIND("/",B580)))+1,1))</f>
        <v>20260505</v>
      </c>
      <c r="C581" s="114" t="s">
        <v>794</v>
      </c>
      <c r="D581" s="24" t="s">
        <v>150</v>
      </c>
      <c r="E581" s="28" t="s">
        <v>277</v>
      </c>
      <c r="F581" s="1" t="s">
        <v>10</v>
      </c>
      <c r="G581" s="101">
        <v>1</v>
      </c>
      <c r="H581" s="16">
        <v>500000</v>
      </c>
      <c r="I581" s="27">
        <f>G581*H581</f>
        <v>500000</v>
      </c>
      <c r="J581" s="1" t="s">
        <v>330</v>
      </c>
      <c r="K581" s="56"/>
    </row>
    <row r="582" spans="2:11" ht="44.25" customHeight="1" thickBot="1" x14ac:dyDescent="0.3">
      <c r="B582" s="85">
        <f>IF(J582&lt;&gt;"",VALUE(LEFT(B581,FIND("/",B581&amp;"/")-1))+1,LEFT(B581,FIND("/",B581&amp;"/")-1)&amp;"/"&amp;IF(ISNUMBER(SEARCH("/",B581)),VALUE(RIGHT(B581,LEN(B581)-FIND("/",B581)))+1,1))</f>
        <v>20260506</v>
      </c>
      <c r="C582" s="114" t="s">
        <v>703</v>
      </c>
      <c r="D582" s="24" t="s">
        <v>150</v>
      </c>
      <c r="E582" s="28" t="s">
        <v>207</v>
      </c>
      <c r="F582" s="1" t="s">
        <v>217</v>
      </c>
      <c r="G582" s="101"/>
      <c r="H582" s="4"/>
      <c r="I582" s="27">
        <f>I583+I584+I585</f>
        <v>285000</v>
      </c>
      <c r="J582" s="1" t="s">
        <v>330</v>
      </c>
      <c r="K582" s="56" t="s">
        <v>334</v>
      </c>
    </row>
    <row r="583" spans="2:11" s="38" customFormat="1" ht="44.25" customHeight="1" outlineLevel="1" thickBot="1" x14ac:dyDescent="0.3">
      <c r="B583" s="85">
        <f>IF(J583&lt;&gt;"",VALUE(LEFT(B582,FIND("/",B582&amp;"/")-1))+1,LEFT(B582,FIND("/",B582&amp;"/")-1)&amp;"/"&amp;IF(ISNUMBER(SEARCH("/",B582)),VALUE(RIGHT(B582,LEN(B582)-FIND("/",B582)))+1,1))</f>
        <v>20260507</v>
      </c>
      <c r="C583" s="133" t="s">
        <v>703</v>
      </c>
      <c r="D583" s="39" t="s">
        <v>150</v>
      </c>
      <c r="E583" s="42" t="s">
        <v>207</v>
      </c>
      <c r="F583" s="34" t="s">
        <v>10</v>
      </c>
      <c r="G583" s="100">
        <v>19</v>
      </c>
      <c r="H583" s="36">
        <v>5000</v>
      </c>
      <c r="I583" s="35">
        <f t="shared" ref="I583:I658" si="11">G583*H583</f>
        <v>95000</v>
      </c>
      <c r="J583" s="1" t="s">
        <v>330</v>
      </c>
      <c r="K583" s="56" t="s">
        <v>334</v>
      </c>
    </row>
    <row r="584" spans="2:11" s="38" customFormat="1" ht="44.25" customHeight="1" outlineLevel="1" thickBot="1" x14ac:dyDescent="0.3">
      <c r="B584" s="85">
        <f>IF(J584&lt;&gt;"",VALUE(LEFT(B583,FIND("/",B583&amp;"/")-1))+1,LEFT(B583,FIND("/",B583&amp;"/")-1)&amp;"/"&amp;IF(ISNUMBER(SEARCH("/",B583)),VALUE(RIGHT(B583,LEN(B583)-FIND("/",B583)))+1,1))</f>
        <v>20260508</v>
      </c>
      <c r="C584" s="133" t="s">
        <v>703</v>
      </c>
      <c r="D584" s="39" t="s">
        <v>150</v>
      </c>
      <c r="E584" s="42" t="s">
        <v>207</v>
      </c>
      <c r="F584" s="34" t="s">
        <v>64</v>
      </c>
      <c r="G584" s="100">
        <v>20</v>
      </c>
      <c r="H584" s="36">
        <v>500</v>
      </c>
      <c r="I584" s="35">
        <f t="shared" si="11"/>
        <v>10000</v>
      </c>
      <c r="J584" s="1" t="s">
        <v>330</v>
      </c>
      <c r="K584" s="56" t="s">
        <v>334</v>
      </c>
    </row>
    <row r="585" spans="2:11" s="38" customFormat="1" ht="44.25" customHeight="1" outlineLevel="1" thickBot="1" x14ac:dyDescent="0.3">
      <c r="B585" s="85">
        <f>IF(J585&lt;&gt;"",VALUE(LEFT(B584,FIND("/",B584&amp;"/")-1))+1,LEFT(B584,FIND("/",B584&amp;"/")-1)&amp;"/"&amp;IF(ISNUMBER(SEARCH("/",B584)),VALUE(RIGHT(B584,LEN(B584)-FIND("/",B584)))+1,1))</f>
        <v>20260509</v>
      </c>
      <c r="C585" s="133" t="s">
        <v>703</v>
      </c>
      <c r="D585" s="39" t="s">
        <v>150</v>
      </c>
      <c r="E585" s="42" t="s">
        <v>207</v>
      </c>
      <c r="F585" s="34" t="s">
        <v>217</v>
      </c>
      <c r="G585" s="100">
        <v>6</v>
      </c>
      <c r="H585" s="36">
        <v>30000</v>
      </c>
      <c r="I585" s="35">
        <f>G585*H585</f>
        <v>180000</v>
      </c>
      <c r="J585" s="1" t="s">
        <v>330</v>
      </c>
      <c r="K585" s="56" t="s">
        <v>334</v>
      </c>
    </row>
    <row r="586" spans="2:11" s="38" customFormat="1" ht="44.25" customHeight="1" thickBot="1" x14ac:dyDescent="0.3">
      <c r="B586" s="85">
        <f>IF(J586&lt;&gt;"",VALUE(LEFT(B585,FIND("/",B585&amp;"/")-1))+1,LEFT(B585,FIND("/",B585&amp;"/")-1)&amp;"/"&amp;IF(ISNUMBER(SEARCH("/",B585)),VALUE(RIGHT(B585,LEN(B585)-FIND("/",B585)))+1,1))</f>
        <v>20260510</v>
      </c>
      <c r="C586" s="114" t="s">
        <v>730</v>
      </c>
      <c r="D586" s="24" t="s">
        <v>150</v>
      </c>
      <c r="E586" s="28" t="s">
        <v>464</v>
      </c>
      <c r="F586" s="1" t="s">
        <v>10</v>
      </c>
      <c r="G586" s="101"/>
      <c r="H586" s="4"/>
      <c r="I586" s="27">
        <f>I587+I588+I589+I590+I591+I592</f>
        <v>625000</v>
      </c>
      <c r="J586" s="1" t="s">
        <v>330</v>
      </c>
      <c r="K586" s="56" t="s">
        <v>334</v>
      </c>
    </row>
    <row r="587" spans="2:11" s="38" customFormat="1" ht="44.25" customHeight="1" outlineLevel="1" thickBot="1" x14ac:dyDescent="0.3">
      <c r="B587" s="85">
        <f>IF(J587&lt;&gt;"",VALUE(LEFT(B586,FIND("/",B586&amp;"/")-1))+1,LEFT(B586,FIND("/",B586&amp;"/")-1)&amp;"/"&amp;IF(ISNUMBER(SEARCH("/",B586)),VALUE(RIGHT(B586,LEN(B586)-FIND("/",B586)))+1,1))</f>
        <v>20260511</v>
      </c>
      <c r="C587" s="133" t="s">
        <v>730</v>
      </c>
      <c r="D587" s="39" t="s">
        <v>150</v>
      </c>
      <c r="E587" s="42" t="s">
        <v>464</v>
      </c>
      <c r="F587" s="34" t="s">
        <v>10</v>
      </c>
      <c r="G587" s="100">
        <v>15</v>
      </c>
      <c r="H587" s="36">
        <v>12000</v>
      </c>
      <c r="I587" s="35">
        <f t="shared" si="11"/>
        <v>180000</v>
      </c>
      <c r="J587" s="1" t="s">
        <v>330</v>
      </c>
      <c r="K587" s="56" t="s">
        <v>334</v>
      </c>
    </row>
    <row r="588" spans="2:11" s="38" customFormat="1" ht="44.25" customHeight="1" outlineLevel="1" thickBot="1" x14ac:dyDescent="0.3">
      <c r="B588" s="85">
        <f>IF(J588&lt;&gt;"",VALUE(LEFT(B587,FIND("/",B587&amp;"/")-1))+1,LEFT(B587,FIND("/",B587&amp;"/")-1)&amp;"/"&amp;IF(ISNUMBER(SEARCH("/",B587)),VALUE(RIGHT(B587,LEN(B587)-FIND("/",B587)))+1,1))</f>
        <v>20260512</v>
      </c>
      <c r="C588" s="133" t="s">
        <v>730</v>
      </c>
      <c r="D588" s="39" t="s">
        <v>150</v>
      </c>
      <c r="E588" s="42" t="s">
        <v>464</v>
      </c>
      <c r="F588" s="34" t="s">
        <v>10</v>
      </c>
      <c r="G588" s="100">
        <v>7</v>
      </c>
      <c r="H588" s="36">
        <v>15000</v>
      </c>
      <c r="I588" s="35">
        <f t="shared" si="11"/>
        <v>105000</v>
      </c>
      <c r="J588" s="1" t="s">
        <v>330</v>
      </c>
      <c r="K588" s="56" t="s">
        <v>334</v>
      </c>
    </row>
    <row r="589" spans="2:11" s="38" customFormat="1" ht="44.25" customHeight="1" outlineLevel="1" thickBot="1" x14ac:dyDescent="0.3">
      <c r="B589" s="85">
        <f>IF(J589&lt;&gt;"",VALUE(LEFT(B588,FIND("/",B588&amp;"/")-1))+1,LEFT(B588,FIND("/",B588&amp;"/")-1)&amp;"/"&amp;IF(ISNUMBER(SEARCH("/",B588)),VALUE(RIGHT(B588,LEN(B588)-FIND("/",B588)))+1,1))</f>
        <v>20260513</v>
      </c>
      <c r="C589" s="134" t="s">
        <v>676</v>
      </c>
      <c r="D589" s="39" t="s">
        <v>150</v>
      </c>
      <c r="E589" s="42" t="s">
        <v>212</v>
      </c>
      <c r="F589" s="34" t="s">
        <v>10</v>
      </c>
      <c r="G589" s="100">
        <v>10</v>
      </c>
      <c r="H589" s="36">
        <v>10000</v>
      </c>
      <c r="I589" s="35">
        <f t="shared" si="11"/>
        <v>100000</v>
      </c>
      <c r="J589" s="1" t="s">
        <v>330</v>
      </c>
      <c r="K589" s="56" t="s">
        <v>334</v>
      </c>
    </row>
    <row r="590" spans="2:11" s="38" customFormat="1" ht="44.25" customHeight="1" outlineLevel="1" thickBot="1" x14ac:dyDescent="0.3">
      <c r="B590" s="85">
        <f>IF(J590&lt;&gt;"",VALUE(LEFT(B589,FIND("/",B589&amp;"/")-1))+1,LEFT(B589,FIND("/",B589&amp;"/")-1)&amp;"/"&amp;IF(ISNUMBER(SEARCH("/",B589)),VALUE(RIGHT(B589,LEN(B589)-FIND("/",B589)))+1,1))</f>
        <v>20260514</v>
      </c>
      <c r="C590" s="133" t="s">
        <v>794</v>
      </c>
      <c r="D590" s="39" t="s">
        <v>150</v>
      </c>
      <c r="E590" s="42" t="s">
        <v>213</v>
      </c>
      <c r="F590" s="34" t="s">
        <v>10</v>
      </c>
      <c r="G590" s="100">
        <v>10</v>
      </c>
      <c r="H590" s="36">
        <v>8000</v>
      </c>
      <c r="I590" s="35">
        <f t="shared" si="11"/>
        <v>80000</v>
      </c>
      <c r="J590" s="1" t="s">
        <v>330</v>
      </c>
      <c r="K590" s="56" t="s">
        <v>334</v>
      </c>
    </row>
    <row r="591" spans="2:11" s="38" customFormat="1" ht="44.25" customHeight="1" outlineLevel="1" thickBot="1" x14ac:dyDescent="0.3">
      <c r="B591" s="85">
        <f>IF(J591&lt;&gt;"",VALUE(LEFT(B590,FIND("/",B590&amp;"/")-1))+1,LEFT(B590,FIND("/",B590&amp;"/")-1)&amp;"/"&amp;IF(ISNUMBER(SEARCH("/",B590)),VALUE(RIGHT(B590,LEN(B590)-FIND("/",B590)))+1,1))</f>
        <v>20260515</v>
      </c>
      <c r="C591" s="134" t="s">
        <v>676</v>
      </c>
      <c r="D591" s="39" t="s">
        <v>150</v>
      </c>
      <c r="E591" s="42" t="s">
        <v>214</v>
      </c>
      <c r="F591" s="34" t="s">
        <v>10</v>
      </c>
      <c r="G591" s="100">
        <v>2</v>
      </c>
      <c r="H591" s="36">
        <v>30000</v>
      </c>
      <c r="I591" s="35">
        <f t="shared" si="11"/>
        <v>60000</v>
      </c>
      <c r="J591" s="1" t="s">
        <v>330</v>
      </c>
      <c r="K591" s="56" t="s">
        <v>334</v>
      </c>
    </row>
    <row r="592" spans="2:11" s="38" customFormat="1" ht="44.25" customHeight="1" outlineLevel="1" thickBot="1" x14ac:dyDescent="0.3">
      <c r="B592" s="85">
        <f>IF(J592&lt;&gt;"",VALUE(LEFT(B591,FIND("/",B591&amp;"/")-1))+1,LEFT(B591,FIND("/",B591&amp;"/")-1)&amp;"/"&amp;IF(ISNUMBER(SEARCH("/",B591)),VALUE(RIGHT(B591,LEN(B591)-FIND("/",B591)))+1,1))</f>
        <v>20260516</v>
      </c>
      <c r="C592" s="133" t="s">
        <v>730</v>
      </c>
      <c r="D592" s="39" t="s">
        <v>150</v>
      </c>
      <c r="E592" s="42" t="s">
        <v>215</v>
      </c>
      <c r="F592" s="34" t="s">
        <v>10</v>
      </c>
      <c r="G592" s="100">
        <v>1</v>
      </c>
      <c r="H592" s="36">
        <v>100000</v>
      </c>
      <c r="I592" s="35">
        <f t="shared" si="11"/>
        <v>100000</v>
      </c>
      <c r="J592" s="1" t="s">
        <v>330</v>
      </c>
      <c r="K592" s="56" t="s">
        <v>334</v>
      </c>
    </row>
    <row r="593" spans="2:11" ht="44.25" customHeight="1" thickBot="1" x14ac:dyDescent="0.3">
      <c r="B593" s="85">
        <f>IF(J593&lt;&gt;"",VALUE(LEFT(B592,FIND("/",B592&amp;"/")-1))+1,LEFT(B592,FIND("/",B592&amp;"/")-1)&amp;"/"&amp;IF(ISNUMBER(SEARCH("/",B592)),VALUE(RIGHT(B592,LEN(B592)-FIND("/",B592)))+1,1))</f>
        <v>20260517</v>
      </c>
      <c r="C593" s="24" t="s">
        <v>21</v>
      </c>
      <c r="D593" s="24" t="s">
        <v>150</v>
      </c>
      <c r="E593" s="28" t="s">
        <v>216</v>
      </c>
      <c r="F593" s="1" t="s">
        <v>10</v>
      </c>
      <c r="G593" s="101">
        <v>2</v>
      </c>
      <c r="H593" s="16">
        <v>50000</v>
      </c>
      <c r="I593" s="27">
        <f t="shared" si="11"/>
        <v>100000</v>
      </c>
      <c r="J593" s="1" t="s">
        <v>330</v>
      </c>
      <c r="K593" s="56" t="s">
        <v>334</v>
      </c>
    </row>
    <row r="594" spans="2:11" ht="44.25" customHeight="1" thickBot="1" x14ac:dyDescent="0.3">
      <c r="B594" s="85">
        <f>IF(J594&lt;&gt;"",VALUE(LEFT(B593,FIND("/",B593&amp;"/")-1))+1,LEFT(B593,FIND("/",B593&amp;"/")-1)&amp;"/"&amp;IF(ISNUMBER(SEARCH("/",B593)),VALUE(RIGHT(B593,LEN(B593)-FIND("/",B593)))+1,1))</f>
        <v>20260518</v>
      </c>
      <c r="C594" s="114" t="s">
        <v>908</v>
      </c>
      <c r="D594" s="24" t="s">
        <v>150</v>
      </c>
      <c r="E594" s="28" t="s">
        <v>236</v>
      </c>
      <c r="F594" s="1" t="s">
        <v>20</v>
      </c>
      <c r="G594" s="101"/>
      <c r="H594" s="4"/>
      <c r="I594" s="27">
        <f>I595+I596+I597+I598+I599+I600+I601+I602+I603+I604+I605+I606+I607+I608+I609+I610+I611+I612+I613+I614+I615+I616+I617</f>
        <v>173520</v>
      </c>
      <c r="J594" s="1" t="s">
        <v>330</v>
      </c>
      <c r="K594" s="56" t="s">
        <v>333</v>
      </c>
    </row>
    <row r="595" spans="2:11" s="38" customFormat="1" ht="44.25" customHeight="1" outlineLevel="1" thickBot="1" x14ac:dyDescent="0.3">
      <c r="B595" s="85" t="str">
        <f>IF(J595&lt;&gt;"",VALUE(LEFT(B594,FIND("/",B594&amp;"/")-1))+1,LEFT(B594,FIND("/",B594&amp;"/")-1)&amp;"/"&amp;IF(ISNUMBER(SEARCH("/",B594)),VALUE(RIGHT(B594,LEN(B594)-FIND("/",B594)))+1,1))</f>
        <v>20260518/1</v>
      </c>
      <c r="C595" s="133" t="s">
        <v>908</v>
      </c>
      <c r="D595" s="39" t="s">
        <v>150</v>
      </c>
      <c r="E595" s="42" t="s">
        <v>236</v>
      </c>
      <c r="F595" s="34" t="s">
        <v>20</v>
      </c>
      <c r="G595" s="100">
        <v>6</v>
      </c>
      <c r="H595" s="36">
        <v>1400</v>
      </c>
      <c r="I595" s="35">
        <f t="shared" si="11"/>
        <v>8400</v>
      </c>
      <c r="J595" s="34"/>
      <c r="K595" s="56" t="s">
        <v>333</v>
      </c>
    </row>
    <row r="596" spans="2:11" s="38" customFormat="1" ht="44.25" customHeight="1" outlineLevel="1" thickBot="1" x14ac:dyDescent="0.3">
      <c r="B596" s="85" t="str">
        <f>IF(J596&lt;&gt;"",VALUE(LEFT(B595,FIND("/",B595&amp;"/")-1))+1,LEFT(B595,FIND("/",B595&amp;"/")-1)&amp;"/"&amp;IF(ISNUMBER(SEARCH("/",B595)),VALUE(RIGHT(B595,LEN(B595)-FIND("/",B595)))+1,1))</f>
        <v>20260518/2</v>
      </c>
      <c r="C596" s="133" t="s">
        <v>908</v>
      </c>
      <c r="D596" s="39" t="s">
        <v>150</v>
      </c>
      <c r="E596" s="42" t="s">
        <v>236</v>
      </c>
      <c r="F596" s="34" t="s">
        <v>20</v>
      </c>
      <c r="G596" s="100">
        <v>10</v>
      </c>
      <c r="H596" s="36">
        <v>300</v>
      </c>
      <c r="I596" s="35">
        <f t="shared" si="11"/>
        <v>3000</v>
      </c>
      <c r="J596" s="34"/>
      <c r="K596" s="56" t="s">
        <v>333</v>
      </c>
    </row>
    <row r="597" spans="2:11" s="38" customFormat="1" ht="44.25" customHeight="1" outlineLevel="1" thickBot="1" x14ac:dyDescent="0.3">
      <c r="B597" s="85" t="str">
        <f>IF(J597&lt;&gt;"",VALUE(LEFT(B596,FIND("/",B596&amp;"/")-1))+1,LEFT(B596,FIND("/",B596&amp;"/")-1)&amp;"/"&amp;IF(ISNUMBER(SEARCH("/",B596)),VALUE(RIGHT(B596,LEN(B596)-FIND("/",B596)))+1,1))</f>
        <v>20260518/3</v>
      </c>
      <c r="C597" s="133" t="s">
        <v>908</v>
      </c>
      <c r="D597" s="39" t="s">
        <v>150</v>
      </c>
      <c r="E597" s="42" t="s">
        <v>236</v>
      </c>
      <c r="F597" s="34" t="s">
        <v>20</v>
      </c>
      <c r="G597" s="100">
        <v>6</v>
      </c>
      <c r="H597" s="36">
        <v>1500</v>
      </c>
      <c r="I597" s="35">
        <f t="shared" si="11"/>
        <v>9000</v>
      </c>
      <c r="J597" s="34"/>
      <c r="K597" s="56" t="s">
        <v>333</v>
      </c>
    </row>
    <row r="598" spans="2:11" s="38" customFormat="1" ht="44.25" customHeight="1" outlineLevel="1" thickBot="1" x14ac:dyDescent="0.3">
      <c r="B598" s="85" t="str">
        <f>IF(J598&lt;&gt;"",VALUE(LEFT(B597,FIND("/",B597&amp;"/")-1))+1,LEFT(B597,FIND("/",B597&amp;"/")-1)&amp;"/"&amp;IF(ISNUMBER(SEARCH("/",B597)),VALUE(RIGHT(B597,LEN(B597)-FIND("/",B597)))+1,1))</f>
        <v>20260518/4</v>
      </c>
      <c r="C598" s="133" t="s">
        <v>908</v>
      </c>
      <c r="D598" s="39" t="s">
        <v>150</v>
      </c>
      <c r="E598" s="42" t="s">
        <v>236</v>
      </c>
      <c r="F598" s="34" t="s">
        <v>20</v>
      </c>
      <c r="G598" s="100">
        <v>6</v>
      </c>
      <c r="H598" s="36">
        <v>550</v>
      </c>
      <c r="I598" s="35">
        <f t="shared" si="11"/>
        <v>3300</v>
      </c>
      <c r="J598" s="34"/>
      <c r="K598" s="56" t="s">
        <v>333</v>
      </c>
    </row>
    <row r="599" spans="2:11" s="38" customFormat="1" ht="44.25" customHeight="1" outlineLevel="1" thickBot="1" x14ac:dyDescent="0.3">
      <c r="B599" s="85" t="str">
        <f>IF(J599&lt;&gt;"",VALUE(LEFT(B598,FIND("/",B598&amp;"/")-1))+1,LEFT(B598,FIND("/",B598&amp;"/")-1)&amp;"/"&amp;IF(ISNUMBER(SEARCH("/",B598)),VALUE(RIGHT(B598,LEN(B598)-FIND("/",B598)))+1,1))</f>
        <v>20260518/5</v>
      </c>
      <c r="C599" s="133" t="s">
        <v>908</v>
      </c>
      <c r="D599" s="39" t="s">
        <v>150</v>
      </c>
      <c r="E599" s="42" t="s">
        <v>236</v>
      </c>
      <c r="F599" s="34" t="s">
        <v>10</v>
      </c>
      <c r="G599" s="100">
        <v>6</v>
      </c>
      <c r="H599" s="36">
        <v>410</v>
      </c>
      <c r="I599" s="35">
        <f t="shared" si="11"/>
        <v>2460</v>
      </c>
      <c r="J599" s="34"/>
      <c r="K599" s="56" t="s">
        <v>333</v>
      </c>
    </row>
    <row r="600" spans="2:11" s="38" customFormat="1" ht="44.25" customHeight="1" outlineLevel="1" thickBot="1" x14ac:dyDescent="0.3">
      <c r="B600" s="85" t="str">
        <f>IF(J600&lt;&gt;"",VALUE(LEFT(B599,FIND("/",B599&amp;"/")-1))+1,LEFT(B599,FIND("/",B599&amp;"/")-1)&amp;"/"&amp;IF(ISNUMBER(SEARCH("/",B599)),VALUE(RIGHT(B599,LEN(B599)-FIND("/",B599)))+1,1))</f>
        <v>20260518/6</v>
      </c>
      <c r="C600" s="133" t="s">
        <v>908</v>
      </c>
      <c r="D600" s="39" t="s">
        <v>150</v>
      </c>
      <c r="E600" s="42" t="s">
        <v>236</v>
      </c>
      <c r="F600" s="34" t="s">
        <v>20</v>
      </c>
      <c r="G600" s="100">
        <v>6</v>
      </c>
      <c r="H600" s="36">
        <v>150</v>
      </c>
      <c r="I600" s="35">
        <f t="shared" si="11"/>
        <v>900</v>
      </c>
      <c r="J600" s="34"/>
      <c r="K600" s="56" t="s">
        <v>333</v>
      </c>
    </row>
    <row r="601" spans="2:11" s="38" customFormat="1" ht="44.25" customHeight="1" outlineLevel="1" thickBot="1" x14ac:dyDescent="0.3">
      <c r="B601" s="85" t="str">
        <f>IF(J601&lt;&gt;"",VALUE(LEFT(B600,FIND("/",B600&amp;"/")-1))+1,LEFT(B600,FIND("/",B600&amp;"/")-1)&amp;"/"&amp;IF(ISNUMBER(SEARCH("/",B600)),VALUE(RIGHT(B600,LEN(B600)-FIND("/",B600)))+1,1))</f>
        <v>20260518/7</v>
      </c>
      <c r="C601" s="133" t="s">
        <v>908</v>
      </c>
      <c r="D601" s="39" t="s">
        <v>150</v>
      </c>
      <c r="E601" s="42" t="s">
        <v>236</v>
      </c>
      <c r="F601" s="34" t="s">
        <v>10</v>
      </c>
      <c r="G601" s="100">
        <v>6</v>
      </c>
      <c r="H601" s="36">
        <v>1800</v>
      </c>
      <c r="I601" s="35">
        <f t="shared" si="11"/>
        <v>10800</v>
      </c>
      <c r="J601" s="34"/>
      <c r="K601" s="56" t="s">
        <v>333</v>
      </c>
    </row>
    <row r="602" spans="2:11" s="38" customFormat="1" ht="44.25" customHeight="1" outlineLevel="1" thickBot="1" x14ac:dyDescent="0.3">
      <c r="B602" s="85" t="str">
        <f>IF(J602&lt;&gt;"",VALUE(LEFT(B601,FIND("/",B601&amp;"/")-1))+1,LEFT(B601,FIND("/",B601&amp;"/")-1)&amp;"/"&amp;IF(ISNUMBER(SEARCH("/",B601)),VALUE(RIGHT(B601,LEN(B601)-FIND("/",B601)))+1,1))</f>
        <v>20260518/8</v>
      </c>
      <c r="C602" s="133" t="s">
        <v>908</v>
      </c>
      <c r="D602" s="39" t="s">
        <v>150</v>
      </c>
      <c r="E602" s="42" t="s">
        <v>236</v>
      </c>
      <c r="F602" s="34" t="s">
        <v>20</v>
      </c>
      <c r="G602" s="100">
        <v>6</v>
      </c>
      <c r="H602" s="36">
        <v>2500</v>
      </c>
      <c r="I602" s="35">
        <f t="shared" si="11"/>
        <v>15000</v>
      </c>
      <c r="J602" s="34"/>
      <c r="K602" s="56" t="s">
        <v>333</v>
      </c>
    </row>
    <row r="603" spans="2:11" s="38" customFormat="1" ht="44.25" customHeight="1" outlineLevel="1" thickBot="1" x14ac:dyDescent="0.3">
      <c r="B603" s="85" t="str">
        <f>IF(J603&lt;&gt;"",VALUE(LEFT(B602,FIND("/",B602&amp;"/")-1))+1,LEFT(B602,FIND("/",B602&amp;"/")-1)&amp;"/"&amp;IF(ISNUMBER(SEARCH("/",B602)),VALUE(RIGHT(B602,LEN(B602)-FIND("/",B602)))+1,1))</f>
        <v>20260518/9</v>
      </c>
      <c r="C603" s="133" t="s">
        <v>908</v>
      </c>
      <c r="D603" s="39" t="s">
        <v>150</v>
      </c>
      <c r="E603" s="42" t="s">
        <v>236</v>
      </c>
      <c r="F603" s="34" t="s">
        <v>20</v>
      </c>
      <c r="G603" s="100">
        <v>6</v>
      </c>
      <c r="H603" s="36">
        <v>200</v>
      </c>
      <c r="I603" s="35">
        <f t="shared" si="11"/>
        <v>1200</v>
      </c>
      <c r="J603" s="34"/>
      <c r="K603" s="56" t="s">
        <v>333</v>
      </c>
    </row>
    <row r="604" spans="2:11" s="38" customFormat="1" ht="44.25" customHeight="1" outlineLevel="1" thickBot="1" x14ac:dyDescent="0.3">
      <c r="B604" s="85" t="str">
        <f>IF(J604&lt;&gt;"",VALUE(LEFT(B603,FIND("/",B603&amp;"/")-1))+1,LEFT(B603,FIND("/",B603&amp;"/")-1)&amp;"/"&amp;IF(ISNUMBER(SEARCH("/",B603)),VALUE(RIGHT(B603,LEN(B603)-FIND("/",B603)))+1,1))</f>
        <v>20260518/10</v>
      </c>
      <c r="C604" s="133" t="s">
        <v>908</v>
      </c>
      <c r="D604" s="39" t="s">
        <v>150</v>
      </c>
      <c r="E604" s="42" t="s">
        <v>236</v>
      </c>
      <c r="F604" s="34" t="s">
        <v>20</v>
      </c>
      <c r="G604" s="100">
        <v>3</v>
      </c>
      <c r="H604" s="36">
        <v>5300</v>
      </c>
      <c r="I604" s="35">
        <f t="shared" si="11"/>
        <v>15900</v>
      </c>
      <c r="J604" s="34"/>
      <c r="K604" s="56" t="s">
        <v>333</v>
      </c>
    </row>
    <row r="605" spans="2:11" s="38" customFormat="1" ht="44.25" customHeight="1" outlineLevel="1" thickBot="1" x14ac:dyDescent="0.3">
      <c r="B605" s="85" t="str">
        <f>IF(J605&lt;&gt;"",VALUE(LEFT(B604,FIND("/",B604&amp;"/")-1))+1,LEFT(B604,FIND("/",B604&amp;"/")-1)&amp;"/"&amp;IF(ISNUMBER(SEARCH("/",B604)),VALUE(RIGHT(B604,LEN(B604)-FIND("/",B604)))+1,1))</f>
        <v>20260518/11</v>
      </c>
      <c r="C605" s="133" t="s">
        <v>908</v>
      </c>
      <c r="D605" s="39" t="s">
        <v>150</v>
      </c>
      <c r="E605" s="42" t="s">
        <v>236</v>
      </c>
      <c r="F605" s="34" t="s">
        <v>20</v>
      </c>
      <c r="G605" s="100">
        <v>6</v>
      </c>
      <c r="H605" s="36">
        <v>3000</v>
      </c>
      <c r="I605" s="35">
        <f t="shared" si="11"/>
        <v>18000</v>
      </c>
      <c r="J605" s="34"/>
      <c r="K605" s="56" t="s">
        <v>333</v>
      </c>
    </row>
    <row r="606" spans="2:11" s="38" customFormat="1" ht="44.25" customHeight="1" outlineLevel="1" thickBot="1" x14ac:dyDescent="0.3">
      <c r="B606" s="85" t="str">
        <f>IF(J606&lt;&gt;"",VALUE(LEFT(B605,FIND("/",B605&amp;"/")-1))+1,LEFT(B605,FIND("/",B605&amp;"/")-1)&amp;"/"&amp;IF(ISNUMBER(SEARCH("/",B605)),VALUE(RIGHT(B605,LEN(B605)-FIND("/",B605)))+1,1))</f>
        <v>20260518/12</v>
      </c>
      <c r="C606" s="133" t="s">
        <v>908</v>
      </c>
      <c r="D606" s="39" t="s">
        <v>150</v>
      </c>
      <c r="E606" s="42" t="s">
        <v>236</v>
      </c>
      <c r="F606" s="34" t="s">
        <v>20</v>
      </c>
      <c r="G606" s="100">
        <v>6</v>
      </c>
      <c r="H606" s="36">
        <v>1800</v>
      </c>
      <c r="I606" s="35">
        <f t="shared" si="11"/>
        <v>10800</v>
      </c>
      <c r="J606" s="34"/>
      <c r="K606" s="56" t="s">
        <v>333</v>
      </c>
    </row>
    <row r="607" spans="2:11" s="38" customFormat="1" ht="44.25" customHeight="1" outlineLevel="1" thickBot="1" x14ac:dyDescent="0.3">
      <c r="B607" s="85" t="str">
        <f>IF(J607&lt;&gt;"",VALUE(LEFT(B606,FIND("/",B606&amp;"/")-1))+1,LEFT(B606,FIND("/",B606&amp;"/")-1)&amp;"/"&amp;IF(ISNUMBER(SEARCH("/",B606)),VALUE(RIGHT(B606,LEN(B606)-FIND("/",B606)))+1,1))</f>
        <v>20260518/13</v>
      </c>
      <c r="C607" s="133" t="s">
        <v>908</v>
      </c>
      <c r="D607" s="39" t="s">
        <v>150</v>
      </c>
      <c r="E607" s="42" t="s">
        <v>236</v>
      </c>
      <c r="F607" s="34" t="s">
        <v>20</v>
      </c>
      <c r="G607" s="100">
        <v>6</v>
      </c>
      <c r="H607" s="36">
        <v>1800</v>
      </c>
      <c r="I607" s="35">
        <f t="shared" si="11"/>
        <v>10800</v>
      </c>
      <c r="J607" s="34"/>
      <c r="K607" s="56" t="s">
        <v>333</v>
      </c>
    </row>
    <row r="608" spans="2:11" s="38" customFormat="1" ht="44.25" customHeight="1" outlineLevel="1" thickBot="1" x14ac:dyDescent="0.3">
      <c r="B608" s="85" t="str">
        <f>IF(J608&lt;&gt;"",VALUE(LEFT(B607,FIND("/",B607&amp;"/")-1))+1,LEFT(B607,FIND("/",B607&amp;"/")-1)&amp;"/"&amp;IF(ISNUMBER(SEARCH("/",B607)),VALUE(RIGHT(B607,LEN(B607)-FIND("/",B607)))+1,1))</f>
        <v>20260518/14</v>
      </c>
      <c r="C608" s="133" t="s">
        <v>908</v>
      </c>
      <c r="D608" s="39" t="s">
        <v>150</v>
      </c>
      <c r="E608" s="42" t="s">
        <v>236</v>
      </c>
      <c r="F608" s="34" t="s">
        <v>20</v>
      </c>
      <c r="G608" s="100">
        <v>6</v>
      </c>
      <c r="H608" s="36">
        <v>200</v>
      </c>
      <c r="I608" s="35">
        <f t="shared" si="11"/>
        <v>1200</v>
      </c>
      <c r="J608" s="34"/>
      <c r="K608" s="56" t="s">
        <v>333</v>
      </c>
    </row>
    <row r="609" spans="2:11" s="38" customFormat="1" ht="44.25" customHeight="1" outlineLevel="1" thickBot="1" x14ac:dyDescent="0.3">
      <c r="B609" s="85" t="str">
        <f>IF(J609&lt;&gt;"",VALUE(LEFT(B608,FIND("/",B608&amp;"/")-1))+1,LEFT(B608,FIND("/",B608&amp;"/")-1)&amp;"/"&amp;IF(ISNUMBER(SEARCH("/",B608)),VALUE(RIGHT(B608,LEN(B608)-FIND("/",B608)))+1,1))</f>
        <v>20260518/15</v>
      </c>
      <c r="C609" s="133" t="s">
        <v>908</v>
      </c>
      <c r="D609" s="39" t="s">
        <v>150</v>
      </c>
      <c r="E609" s="42" t="s">
        <v>236</v>
      </c>
      <c r="F609" s="34" t="s">
        <v>20</v>
      </c>
      <c r="G609" s="100">
        <v>12</v>
      </c>
      <c r="H609" s="36">
        <v>800</v>
      </c>
      <c r="I609" s="35">
        <f t="shared" si="11"/>
        <v>9600</v>
      </c>
      <c r="J609" s="34"/>
      <c r="K609" s="56" t="s">
        <v>333</v>
      </c>
    </row>
    <row r="610" spans="2:11" s="38" customFormat="1" ht="44.25" customHeight="1" outlineLevel="1" thickBot="1" x14ac:dyDescent="0.3">
      <c r="B610" s="85" t="str">
        <f>IF(J610&lt;&gt;"",VALUE(LEFT(B609,FIND("/",B609&amp;"/")-1))+1,LEFT(B609,FIND("/",B609&amp;"/")-1)&amp;"/"&amp;IF(ISNUMBER(SEARCH("/",B609)),VALUE(RIGHT(B609,LEN(B609)-FIND("/",B609)))+1,1))</f>
        <v>20260518/16</v>
      </c>
      <c r="C610" s="133" t="s">
        <v>908</v>
      </c>
      <c r="D610" s="39" t="s">
        <v>150</v>
      </c>
      <c r="E610" s="42" t="s">
        <v>236</v>
      </c>
      <c r="F610" s="34" t="s">
        <v>20</v>
      </c>
      <c r="G610" s="100">
        <v>6</v>
      </c>
      <c r="H610" s="36">
        <v>1000</v>
      </c>
      <c r="I610" s="35">
        <f t="shared" si="11"/>
        <v>6000</v>
      </c>
      <c r="J610" s="34"/>
      <c r="K610" s="56" t="s">
        <v>333</v>
      </c>
    </row>
    <row r="611" spans="2:11" s="38" customFormat="1" ht="44.25" customHeight="1" outlineLevel="1" thickBot="1" x14ac:dyDescent="0.3">
      <c r="B611" s="85" t="str">
        <f>IF(J611&lt;&gt;"",VALUE(LEFT(B610,FIND("/",B610&amp;"/")-1))+1,LEFT(B610,FIND("/",B610&amp;"/")-1)&amp;"/"&amp;IF(ISNUMBER(SEARCH("/",B610)),VALUE(RIGHT(B610,LEN(B610)-FIND("/",B610)))+1,1))</f>
        <v>20260518/17</v>
      </c>
      <c r="C611" s="133" t="s">
        <v>908</v>
      </c>
      <c r="D611" s="39" t="s">
        <v>150</v>
      </c>
      <c r="E611" s="42" t="s">
        <v>236</v>
      </c>
      <c r="F611" s="34" t="s">
        <v>20</v>
      </c>
      <c r="G611" s="100">
        <v>6</v>
      </c>
      <c r="H611" s="36">
        <v>1500</v>
      </c>
      <c r="I611" s="35">
        <f t="shared" si="11"/>
        <v>9000</v>
      </c>
      <c r="J611" s="34"/>
      <c r="K611" s="56" t="s">
        <v>333</v>
      </c>
    </row>
    <row r="612" spans="2:11" s="38" customFormat="1" ht="44.25" customHeight="1" outlineLevel="1" thickBot="1" x14ac:dyDescent="0.3">
      <c r="B612" s="85" t="str">
        <f>IF(J612&lt;&gt;"",VALUE(LEFT(B611,FIND("/",B611&amp;"/")-1))+1,LEFT(B611,FIND("/",B611&amp;"/")-1)&amp;"/"&amp;IF(ISNUMBER(SEARCH("/",B611)),VALUE(RIGHT(B611,LEN(B611)-FIND("/",B611)))+1,1))</f>
        <v>20260518/18</v>
      </c>
      <c r="C612" s="133" t="s">
        <v>908</v>
      </c>
      <c r="D612" s="39" t="s">
        <v>150</v>
      </c>
      <c r="E612" s="42" t="s">
        <v>236</v>
      </c>
      <c r="F612" s="34" t="s">
        <v>20</v>
      </c>
      <c r="G612" s="100">
        <v>6</v>
      </c>
      <c r="H612" s="36">
        <v>2650</v>
      </c>
      <c r="I612" s="35">
        <f t="shared" si="11"/>
        <v>15900</v>
      </c>
      <c r="J612" s="34"/>
      <c r="K612" s="56" t="s">
        <v>333</v>
      </c>
    </row>
    <row r="613" spans="2:11" s="38" customFormat="1" ht="44.25" customHeight="1" outlineLevel="1" thickBot="1" x14ac:dyDescent="0.3">
      <c r="B613" s="85" t="str">
        <f>IF(J613&lt;&gt;"",VALUE(LEFT(B612,FIND("/",B612&amp;"/")-1))+1,LEFT(B612,FIND("/",B612&amp;"/")-1)&amp;"/"&amp;IF(ISNUMBER(SEARCH("/",B612)),VALUE(RIGHT(B612,LEN(B612)-FIND("/",B612)))+1,1))</f>
        <v>20260518/19</v>
      </c>
      <c r="C613" s="133" t="s">
        <v>908</v>
      </c>
      <c r="D613" s="39" t="s">
        <v>150</v>
      </c>
      <c r="E613" s="42" t="s">
        <v>236</v>
      </c>
      <c r="F613" s="34" t="s">
        <v>20</v>
      </c>
      <c r="G613" s="100">
        <v>6</v>
      </c>
      <c r="H613" s="36">
        <v>1600</v>
      </c>
      <c r="I613" s="35">
        <f t="shared" si="11"/>
        <v>9600</v>
      </c>
      <c r="J613" s="34"/>
      <c r="K613" s="56" t="s">
        <v>333</v>
      </c>
    </row>
    <row r="614" spans="2:11" s="38" customFormat="1" ht="44.25" customHeight="1" outlineLevel="1" thickBot="1" x14ac:dyDescent="0.3">
      <c r="B614" s="85" t="str">
        <f>IF(J614&lt;&gt;"",VALUE(LEFT(B613,FIND("/",B613&amp;"/")-1))+1,LEFT(B613,FIND("/",B613&amp;"/")-1)&amp;"/"&amp;IF(ISNUMBER(SEARCH("/",B613)),VALUE(RIGHT(B613,LEN(B613)-FIND("/",B613)))+1,1))</f>
        <v>20260518/20</v>
      </c>
      <c r="C614" s="133" t="s">
        <v>908</v>
      </c>
      <c r="D614" s="39" t="s">
        <v>150</v>
      </c>
      <c r="E614" s="42" t="s">
        <v>236</v>
      </c>
      <c r="F614" s="34" t="s">
        <v>20</v>
      </c>
      <c r="G614" s="100">
        <v>3</v>
      </c>
      <c r="H614" s="36">
        <v>1300</v>
      </c>
      <c r="I614" s="35">
        <f t="shared" si="11"/>
        <v>3900</v>
      </c>
      <c r="J614" s="34"/>
      <c r="K614" s="56" t="s">
        <v>333</v>
      </c>
    </row>
    <row r="615" spans="2:11" s="38" customFormat="1" ht="44.25" customHeight="1" outlineLevel="1" thickBot="1" x14ac:dyDescent="0.3">
      <c r="B615" s="85" t="str">
        <f>IF(J615&lt;&gt;"",VALUE(LEFT(B614,FIND("/",B614&amp;"/")-1))+1,LEFT(B614,FIND("/",B614&amp;"/")-1)&amp;"/"&amp;IF(ISNUMBER(SEARCH("/",B614)),VALUE(RIGHT(B614,LEN(B614)-FIND("/",B614)))+1,1))</f>
        <v>20260518/21</v>
      </c>
      <c r="C615" s="133" t="s">
        <v>908</v>
      </c>
      <c r="D615" s="39" t="s">
        <v>150</v>
      </c>
      <c r="E615" s="42" t="s">
        <v>236</v>
      </c>
      <c r="F615" s="34" t="s">
        <v>10</v>
      </c>
      <c r="G615" s="100">
        <v>12</v>
      </c>
      <c r="H615" s="36">
        <v>30</v>
      </c>
      <c r="I615" s="35">
        <f t="shared" si="11"/>
        <v>360</v>
      </c>
      <c r="J615" s="34"/>
      <c r="K615" s="56" t="s">
        <v>333</v>
      </c>
    </row>
    <row r="616" spans="2:11" s="38" customFormat="1" ht="44.25" customHeight="1" outlineLevel="1" thickBot="1" x14ac:dyDescent="0.3">
      <c r="B616" s="85" t="str">
        <f>IF(J616&lt;&gt;"",VALUE(LEFT(B615,FIND("/",B615&amp;"/")-1))+1,LEFT(B615,FIND("/",B615&amp;"/")-1)&amp;"/"&amp;IF(ISNUMBER(SEARCH("/",B615)),VALUE(RIGHT(B615,LEN(B615)-FIND("/",B615)))+1,1))</f>
        <v>20260518/22</v>
      </c>
      <c r="C616" s="133" t="s">
        <v>908</v>
      </c>
      <c r="D616" s="39" t="s">
        <v>150</v>
      </c>
      <c r="E616" s="42" t="s">
        <v>236</v>
      </c>
      <c r="F616" s="34" t="s">
        <v>20</v>
      </c>
      <c r="G616" s="100">
        <v>3</v>
      </c>
      <c r="H616" s="36">
        <v>550</v>
      </c>
      <c r="I616" s="35">
        <f t="shared" si="11"/>
        <v>1650</v>
      </c>
      <c r="J616" s="34"/>
      <c r="K616" s="56" t="s">
        <v>333</v>
      </c>
    </row>
    <row r="617" spans="2:11" s="38" customFormat="1" ht="44.25" customHeight="1" outlineLevel="1" thickBot="1" x14ac:dyDescent="0.3">
      <c r="B617" s="85" t="str">
        <f>IF(J617&lt;&gt;"",VALUE(LEFT(B616,FIND("/",B616&amp;"/")-1))+1,LEFT(B616,FIND("/",B616&amp;"/")-1)&amp;"/"&amp;IF(ISNUMBER(SEARCH("/",B616)),VALUE(RIGHT(B616,LEN(B616)-FIND("/",B616)))+1,1))</f>
        <v>20260518/23</v>
      </c>
      <c r="C617" s="133" t="s">
        <v>908</v>
      </c>
      <c r="D617" s="39" t="s">
        <v>150</v>
      </c>
      <c r="E617" s="42" t="s">
        <v>236</v>
      </c>
      <c r="F617" s="34" t="s">
        <v>20</v>
      </c>
      <c r="G617" s="100">
        <v>3</v>
      </c>
      <c r="H617" s="36">
        <v>2250</v>
      </c>
      <c r="I617" s="35">
        <f t="shared" si="11"/>
        <v>6750</v>
      </c>
      <c r="J617" s="34"/>
      <c r="K617" s="56" t="s">
        <v>333</v>
      </c>
    </row>
    <row r="618" spans="2:11" ht="44.25" customHeight="1" thickBot="1" x14ac:dyDescent="0.3">
      <c r="B618" s="85">
        <f>IF(J618&lt;&gt;"",VALUE(LEFT(B617,FIND("/",B617&amp;"/")-1))+1,LEFT(B617,FIND("/",B617&amp;"/")-1)&amp;"/"&amp;IF(ISNUMBER(SEARCH("/",B617)),VALUE(RIGHT(B617,LEN(B617)-FIND("/",B617)))+1,1))</f>
        <v>20260519</v>
      </c>
      <c r="C618" s="24" t="s">
        <v>27</v>
      </c>
      <c r="D618" s="68" t="s">
        <v>152</v>
      </c>
      <c r="E618" s="28" t="s">
        <v>465</v>
      </c>
      <c r="F618" s="1" t="s">
        <v>8</v>
      </c>
      <c r="G618" s="101">
        <v>1</v>
      </c>
      <c r="H618" s="16">
        <v>95000000</v>
      </c>
      <c r="I618" s="27">
        <f t="shared" si="11"/>
        <v>95000000</v>
      </c>
      <c r="J618" s="29" t="s">
        <v>324</v>
      </c>
      <c r="K618" s="56" t="s">
        <v>333</v>
      </c>
    </row>
    <row r="619" spans="2:11" ht="44.25" customHeight="1" thickBot="1" x14ac:dyDescent="0.3">
      <c r="B619" s="85">
        <f>IF(J619&lt;&gt;"",VALUE(LEFT(B618,FIND("/",B618&amp;"/")-1))+1,LEFT(B618,FIND("/",B618&amp;"/")-1)&amp;"/"&amp;IF(ISNUMBER(SEARCH("/",B618)),VALUE(RIGHT(B618,LEN(B618)-FIND("/",B618)))+1,1))</f>
        <v>20260520</v>
      </c>
      <c r="C619" s="24" t="s">
        <v>27</v>
      </c>
      <c r="D619" s="24" t="s">
        <v>150</v>
      </c>
      <c r="E619" s="28" t="s">
        <v>465</v>
      </c>
      <c r="F619" s="31" t="s">
        <v>74</v>
      </c>
      <c r="G619" s="101"/>
      <c r="H619" s="4"/>
      <c r="I619" s="27">
        <f>I620+I621+I622+I623</f>
        <v>7522518.3392592585</v>
      </c>
      <c r="J619" s="1" t="s">
        <v>330</v>
      </c>
      <c r="K619" s="56" t="s">
        <v>335</v>
      </c>
    </row>
    <row r="620" spans="2:11" s="38" customFormat="1" ht="44.25" customHeight="1" outlineLevel="1" thickBot="1" x14ac:dyDescent="0.3">
      <c r="B620" s="85" t="str">
        <f>IF(J620&lt;&gt;"",VALUE(LEFT(B619,FIND("/",B619&amp;"/")-1))+1,LEFT(B619,FIND("/",B619&amp;"/")-1)&amp;"/"&amp;IF(ISNUMBER(SEARCH("/",B619)),VALUE(RIGHT(B619,LEN(B619)-FIND("/",B619)))+1,1))</f>
        <v>20260520/1</v>
      </c>
      <c r="C620" s="39" t="s">
        <v>27</v>
      </c>
      <c r="D620" s="39" t="s">
        <v>150</v>
      </c>
      <c r="E620" s="42" t="s">
        <v>398</v>
      </c>
      <c r="F620" s="34" t="s">
        <v>74</v>
      </c>
      <c r="G620" s="100">
        <v>1</v>
      </c>
      <c r="H620" s="36">
        <v>2913862.4165432099</v>
      </c>
      <c r="I620" s="35">
        <f t="shared" si="11"/>
        <v>2913862.4165432099</v>
      </c>
      <c r="J620" s="34"/>
      <c r="K620" s="56" t="s">
        <v>335</v>
      </c>
    </row>
    <row r="621" spans="2:11" s="38" customFormat="1" ht="44.25" customHeight="1" outlineLevel="1" thickBot="1" x14ac:dyDescent="0.3">
      <c r="B621" s="85" t="str">
        <f>IF(J621&lt;&gt;"",VALUE(LEFT(B620,FIND("/",B620&amp;"/")-1))+1,LEFT(B620,FIND("/",B620&amp;"/")-1)&amp;"/"&amp;IF(ISNUMBER(SEARCH("/",B620)),VALUE(RIGHT(B620,LEN(B620)-FIND("/",B620)))+1,1))</f>
        <v>20260520/2</v>
      </c>
      <c r="C621" s="39" t="s">
        <v>27</v>
      </c>
      <c r="D621" s="39" t="s">
        <v>150</v>
      </c>
      <c r="E621" s="42" t="s">
        <v>398</v>
      </c>
      <c r="F621" s="34" t="s">
        <v>74</v>
      </c>
      <c r="G621" s="100">
        <v>1</v>
      </c>
      <c r="H621" s="36">
        <v>3304847.3370370362</v>
      </c>
      <c r="I621" s="35">
        <f t="shared" si="11"/>
        <v>3304847.3370370362</v>
      </c>
      <c r="J621" s="34"/>
      <c r="K621" s="56" t="s">
        <v>335</v>
      </c>
    </row>
    <row r="622" spans="2:11" s="38" customFormat="1" ht="44.25" customHeight="1" outlineLevel="1" thickBot="1" x14ac:dyDescent="0.3">
      <c r="B622" s="85" t="str">
        <f>IF(J622&lt;&gt;"",VALUE(LEFT(B621,FIND("/",B621&amp;"/")-1))+1,LEFT(B621,FIND("/",B621&amp;"/")-1)&amp;"/"&amp;IF(ISNUMBER(SEARCH("/",B621)),VALUE(RIGHT(B621,LEN(B621)-FIND("/",B621)))+1,1))</f>
        <v>20260520/3</v>
      </c>
      <c r="C622" s="39" t="s">
        <v>27</v>
      </c>
      <c r="D622" s="39" t="s">
        <v>152</v>
      </c>
      <c r="E622" s="42" t="s">
        <v>399</v>
      </c>
      <c r="F622" s="34" t="s">
        <v>8</v>
      </c>
      <c r="G622" s="100">
        <v>1</v>
      </c>
      <c r="H622" s="36">
        <v>641656.70419753087</v>
      </c>
      <c r="I622" s="35">
        <f>G622*H622</f>
        <v>641656.70419753087</v>
      </c>
      <c r="J622" s="34"/>
      <c r="K622" s="56" t="s">
        <v>335</v>
      </c>
    </row>
    <row r="623" spans="2:11" s="38" customFormat="1" ht="44.25" customHeight="1" outlineLevel="1" thickBot="1" x14ac:dyDescent="0.3">
      <c r="B623" s="85" t="str">
        <f>IF(J623&lt;&gt;"",VALUE(LEFT(B622,FIND("/",B622&amp;"/")-1))+1,LEFT(B622,FIND("/",B622&amp;"/")-1)&amp;"/"&amp;IF(ISNUMBER(SEARCH("/",B622)),VALUE(RIGHT(B622,LEN(B622)-FIND("/",B622)))+1,1))</f>
        <v>20260520/4</v>
      </c>
      <c r="C623" s="39" t="s">
        <v>27</v>
      </c>
      <c r="D623" s="39" t="s">
        <v>152</v>
      </c>
      <c r="E623" s="42" t="s">
        <v>399</v>
      </c>
      <c r="F623" s="34" t="s">
        <v>8</v>
      </c>
      <c r="G623" s="100">
        <v>1</v>
      </c>
      <c r="H623" s="36">
        <v>662151.88148148137</v>
      </c>
      <c r="I623" s="35">
        <f>G623*H623</f>
        <v>662151.88148148137</v>
      </c>
      <c r="J623" s="34"/>
      <c r="K623" s="56" t="s">
        <v>335</v>
      </c>
    </row>
    <row r="624" spans="2:11" ht="44.25" customHeight="1" thickBot="1" x14ac:dyDescent="0.3">
      <c r="B624" s="85">
        <f>IF(J624&lt;&gt;"",VALUE(LEFT(B623,FIND("/",B623&amp;"/")-1))+1,LEFT(B623,FIND("/",B623&amp;"/")-1)&amp;"/"&amp;IF(ISNUMBER(SEARCH("/",B623)),VALUE(RIGHT(B623,LEN(B623)-FIND("/",B623)))+1,1))</f>
        <v>20260521</v>
      </c>
      <c r="C624" s="24" t="s">
        <v>27</v>
      </c>
      <c r="D624" s="24" t="s">
        <v>152</v>
      </c>
      <c r="E624" s="28" t="s">
        <v>347</v>
      </c>
      <c r="F624" s="1" t="s">
        <v>8</v>
      </c>
      <c r="G624" s="101">
        <v>1</v>
      </c>
      <c r="H624" s="16">
        <v>3100000</v>
      </c>
      <c r="I624" s="27">
        <f>G624*H624</f>
        <v>3100000</v>
      </c>
      <c r="J624" s="1" t="s">
        <v>330</v>
      </c>
      <c r="K624" s="56" t="s">
        <v>335</v>
      </c>
    </row>
    <row r="625" spans="2:11" ht="44.25" customHeight="1" thickBot="1" x14ac:dyDescent="0.3">
      <c r="B625" s="85">
        <f>IF(J625&lt;&gt;"",VALUE(LEFT(B624,FIND("/",B624&amp;"/")-1))+1,LEFT(B624,FIND("/",B624&amp;"/")-1)&amp;"/"&amp;IF(ISNUMBER(SEARCH("/",B624)),VALUE(RIGHT(B624,LEN(B624)-FIND("/",B624)))+1,1))</f>
        <v>20260522</v>
      </c>
      <c r="C625" s="24" t="s">
        <v>21</v>
      </c>
      <c r="D625" s="24" t="s">
        <v>150</v>
      </c>
      <c r="E625" s="28" t="s">
        <v>466</v>
      </c>
      <c r="F625" s="1" t="s">
        <v>10</v>
      </c>
      <c r="G625" s="101"/>
      <c r="H625" s="4"/>
      <c r="I625" s="27">
        <f>I626+I627+I628+I629+I630+I631</f>
        <v>53260000</v>
      </c>
      <c r="J625" s="1" t="s">
        <v>326</v>
      </c>
      <c r="K625" s="56" t="s">
        <v>335</v>
      </c>
    </row>
    <row r="626" spans="2:11" s="38" customFormat="1" ht="44.25" customHeight="1" outlineLevel="1" thickBot="1" x14ac:dyDescent="0.3">
      <c r="B626" s="85" t="str">
        <f>IF(J626&lt;&gt;"",VALUE(LEFT(B625,FIND("/",B625&amp;"/")-1))+1,LEFT(B625,FIND("/",B625&amp;"/")-1)&amp;"/"&amp;IF(ISNUMBER(SEARCH("/",B625)),VALUE(RIGHT(B625,LEN(B625)-FIND("/",B625)))+1,1))</f>
        <v>20260522/1</v>
      </c>
      <c r="C626" s="39" t="s">
        <v>27</v>
      </c>
      <c r="D626" s="39" t="s">
        <v>150</v>
      </c>
      <c r="E626" s="42" t="s">
        <v>222</v>
      </c>
      <c r="F626" s="34" t="s">
        <v>10</v>
      </c>
      <c r="G626" s="100">
        <v>2</v>
      </c>
      <c r="H626" s="36">
        <v>10535000</v>
      </c>
      <c r="I626" s="35">
        <f>G626*H626</f>
        <v>21070000</v>
      </c>
      <c r="J626" s="34"/>
      <c r="K626" s="56" t="s">
        <v>335</v>
      </c>
    </row>
    <row r="627" spans="2:11" s="38" customFormat="1" ht="44.25" customHeight="1" outlineLevel="1" thickBot="1" x14ac:dyDescent="0.3">
      <c r="B627" s="85" t="str">
        <f>IF(J627&lt;&gt;"",VALUE(LEFT(B626,FIND("/",B626&amp;"/")-1))+1,LEFT(B626,FIND("/",B626&amp;"/")-1)&amp;"/"&amp;IF(ISNUMBER(SEARCH("/",B626)),VALUE(RIGHT(B626,LEN(B626)-FIND("/",B626)))+1,1))</f>
        <v>20260522/2</v>
      </c>
      <c r="C627" s="39" t="s">
        <v>21</v>
      </c>
      <c r="D627" s="39" t="s">
        <v>150</v>
      </c>
      <c r="E627" s="42" t="s">
        <v>219</v>
      </c>
      <c r="F627" s="34" t="s">
        <v>10</v>
      </c>
      <c r="G627" s="100">
        <v>2</v>
      </c>
      <c r="H627" s="36">
        <v>300000</v>
      </c>
      <c r="I627" s="35">
        <f t="shared" si="11"/>
        <v>600000</v>
      </c>
      <c r="J627" s="29"/>
      <c r="K627" s="56" t="s">
        <v>335</v>
      </c>
    </row>
    <row r="628" spans="2:11" s="38" customFormat="1" ht="44.25" customHeight="1" outlineLevel="1" thickBot="1" x14ac:dyDescent="0.3">
      <c r="B628" s="85" t="str">
        <f>IF(J628&lt;&gt;"",VALUE(LEFT(B627,FIND("/",B627&amp;"/")-1))+1,LEFT(B627,FIND("/",B627&amp;"/")-1)&amp;"/"&amp;IF(ISNUMBER(SEARCH("/",B627)),VALUE(RIGHT(B627,LEN(B627)-FIND("/",B627)))+1,1))</f>
        <v>20260522/3</v>
      </c>
      <c r="C628" s="39" t="s">
        <v>21</v>
      </c>
      <c r="D628" s="39" t="s">
        <v>150</v>
      </c>
      <c r="E628" s="42" t="s">
        <v>220</v>
      </c>
      <c r="F628" s="34" t="s">
        <v>10</v>
      </c>
      <c r="G628" s="100">
        <v>10</v>
      </c>
      <c r="H628" s="36">
        <v>267000</v>
      </c>
      <c r="I628" s="35">
        <f t="shared" si="11"/>
        <v>2670000</v>
      </c>
      <c r="J628" s="34"/>
      <c r="K628" s="56" t="s">
        <v>335</v>
      </c>
    </row>
    <row r="629" spans="2:11" s="38" customFormat="1" ht="44.25" customHeight="1" outlineLevel="1" thickBot="1" x14ac:dyDescent="0.3">
      <c r="B629" s="85" t="str">
        <f>IF(J629&lt;&gt;"",VALUE(LEFT(B628,FIND("/",B628&amp;"/")-1))+1,LEFT(B628,FIND("/",B628&amp;"/")-1)&amp;"/"&amp;IF(ISNUMBER(SEARCH("/",B628)),VALUE(RIGHT(B628,LEN(B628)-FIND("/",B628)))+1,1))</f>
        <v>20260522/4</v>
      </c>
      <c r="C629" s="133" t="s">
        <v>702</v>
      </c>
      <c r="D629" s="39" t="s">
        <v>150</v>
      </c>
      <c r="E629" s="42" t="s">
        <v>221</v>
      </c>
      <c r="F629" s="34" t="s">
        <v>10</v>
      </c>
      <c r="G629" s="100">
        <v>18</v>
      </c>
      <c r="H629" s="36">
        <v>1069444.4444444445</v>
      </c>
      <c r="I629" s="35">
        <f t="shared" si="11"/>
        <v>19250000</v>
      </c>
      <c r="J629" s="34"/>
      <c r="K629" s="56" t="s">
        <v>335</v>
      </c>
    </row>
    <row r="630" spans="2:11" s="38" customFormat="1" ht="44.25" customHeight="1" outlineLevel="1" thickBot="1" x14ac:dyDescent="0.3">
      <c r="B630" s="85" t="str">
        <f>IF(J630&lt;&gt;"",VALUE(LEFT(B629,FIND("/",B629&amp;"/")-1))+1,LEFT(B629,FIND("/",B629&amp;"/")-1)&amp;"/"&amp;IF(ISNUMBER(SEARCH("/",B629)),VALUE(RIGHT(B629,LEN(B629)-FIND("/",B629)))+1,1))</f>
        <v>20260522/5</v>
      </c>
      <c r="C630" s="133" t="s">
        <v>702</v>
      </c>
      <c r="D630" s="39" t="s">
        <v>150</v>
      </c>
      <c r="E630" s="42" t="s">
        <v>400</v>
      </c>
      <c r="F630" s="34" t="s">
        <v>10</v>
      </c>
      <c r="G630" s="100">
        <v>2</v>
      </c>
      <c r="H630" s="36">
        <v>210000</v>
      </c>
      <c r="I630" s="35">
        <f t="shared" si="11"/>
        <v>420000</v>
      </c>
      <c r="J630" s="29"/>
      <c r="K630" s="56" t="s">
        <v>335</v>
      </c>
    </row>
    <row r="631" spans="2:11" s="38" customFormat="1" ht="44.25" customHeight="1" outlineLevel="1" thickBot="1" x14ac:dyDescent="0.3">
      <c r="B631" s="85" t="str">
        <f>IF(J631&lt;&gt;"",VALUE(LEFT(B630,FIND("/",B630&amp;"/")-1))+1,LEFT(B630,FIND("/",B630&amp;"/")-1)&amp;"/"&amp;IF(ISNUMBER(SEARCH("/",B630)),VALUE(RIGHT(B630,LEN(B630)-FIND("/",B630)))+1,1))</f>
        <v>20260522/6</v>
      </c>
      <c r="C631" s="39" t="s">
        <v>27</v>
      </c>
      <c r="D631" s="39" t="s">
        <v>152</v>
      </c>
      <c r="E631" s="42" t="s">
        <v>401</v>
      </c>
      <c r="F631" s="34" t="s">
        <v>8</v>
      </c>
      <c r="G631" s="100">
        <v>1</v>
      </c>
      <c r="H631" s="36">
        <f>4625000*2</f>
        <v>9250000</v>
      </c>
      <c r="I631" s="35">
        <f t="shared" si="11"/>
        <v>9250000</v>
      </c>
      <c r="J631" s="34"/>
      <c r="K631" s="56" t="s">
        <v>335</v>
      </c>
    </row>
    <row r="632" spans="2:11" ht="44.25" customHeight="1" thickBot="1" x14ac:dyDescent="0.3">
      <c r="B632" s="85">
        <f>IF(J632&lt;&gt;"",VALUE(LEFT(B631,FIND("/",B631&amp;"/")-1))+1,LEFT(B631,FIND("/",B631&amp;"/")-1)&amp;"/"&amp;IF(ISNUMBER(SEARCH("/",B631)),VALUE(RIGHT(B631,LEN(B631)-FIND("/",B631)))+1,1))</f>
        <v>20260523</v>
      </c>
      <c r="C632" s="24" t="s">
        <v>27</v>
      </c>
      <c r="D632" s="24" t="s">
        <v>152</v>
      </c>
      <c r="E632" s="28" t="s">
        <v>210</v>
      </c>
      <c r="F632" s="1" t="s">
        <v>8</v>
      </c>
      <c r="G632" s="101">
        <v>1</v>
      </c>
      <c r="H632" s="16">
        <v>68400</v>
      </c>
      <c r="I632" s="27">
        <f t="shared" si="11"/>
        <v>68400</v>
      </c>
      <c r="J632" s="1" t="s">
        <v>330</v>
      </c>
      <c r="K632" s="56" t="s">
        <v>335</v>
      </c>
    </row>
    <row r="633" spans="2:11" ht="44.25" customHeight="1" thickBot="1" x14ac:dyDescent="0.3">
      <c r="B633" s="85">
        <f>IF(J633&lt;&gt;"",VALUE(LEFT(B632,FIND("/",B632&amp;"/")-1))+1,LEFT(B632,FIND("/",B632&amp;"/")-1)&amp;"/"&amp;IF(ISNUMBER(SEARCH("/",B632)),VALUE(RIGHT(B632,LEN(B632)-FIND("/",B632)))+1,1))</f>
        <v>20260524</v>
      </c>
      <c r="C633" s="24" t="s">
        <v>27</v>
      </c>
      <c r="D633" s="24" t="s">
        <v>152</v>
      </c>
      <c r="E633" s="28" t="s">
        <v>347</v>
      </c>
      <c r="F633" s="1" t="s">
        <v>8</v>
      </c>
      <c r="G633" s="101">
        <v>1</v>
      </c>
      <c r="H633" s="16">
        <v>2781240</v>
      </c>
      <c r="I633" s="27">
        <f t="shared" si="11"/>
        <v>2781240</v>
      </c>
      <c r="J633" s="1" t="s">
        <v>326</v>
      </c>
      <c r="K633" s="56" t="s">
        <v>335</v>
      </c>
    </row>
    <row r="634" spans="2:11" ht="44.25" customHeight="1" thickBot="1" x14ac:dyDescent="0.3">
      <c r="B634" s="85">
        <f>IF(J634&lt;&gt;"",VALUE(LEFT(B633,FIND("/",B633&amp;"/")-1))+1,LEFT(B633,FIND("/",B633&amp;"/")-1)&amp;"/"&amp;IF(ISNUMBER(SEARCH("/",B633)),VALUE(RIGHT(B633,LEN(B633)-FIND("/",B633)))+1,1))</f>
        <v>20260525</v>
      </c>
      <c r="C634" s="24" t="s">
        <v>27</v>
      </c>
      <c r="D634" s="24" t="s">
        <v>152</v>
      </c>
      <c r="E634" s="28" t="s">
        <v>347</v>
      </c>
      <c r="F634" s="1" t="s">
        <v>8</v>
      </c>
      <c r="G634" s="101">
        <v>1</v>
      </c>
      <c r="H634" s="16">
        <v>12768101</v>
      </c>
      <c r="I634" s="27">
        <f t="shared" si="11"/>
        <v>12768101</v>
      </c>
      <c r="J634" s="1" t="s">
        <v>330</v>
      </c>
      <c r="K634" s="56" t="s">
        <v>335</v>
      </c>
    </row>
    <row r="635" spans="2:11" ht="44.25" customHeight="1" thickBot="1" x14ac:dyDescent="0.3">
      <c r="B635" s="85">
        <f>IF(J635&lt;&gt;"",VALUE(LEFT(B634,FIND("/",B634&amp;"/")-1))+1,LEFT(B634,FIND("/",B634&amp;"/")-1)&amp;"/"&amp;IF(ISNUMBER(SEARCH("/",B634)),VALUE(RIGHT(B634,LEN(B634)-FIND("/",B634)))+1,1))</f>
        <v>20260526</v>
      </c>
      <c r="C635" s="24" t="s">
        <v>27</v>
      </c>
      <c r="D635" s="24" t="s">
        <v>152</v>
      </c>
      <c r="E635" s="28" t="s">
        <v>347</v>
      </c>
      <c r="F635" s="1" t="s">
        <v>8</v>
      </c>
      <c r="G635" s="101">
        <v>1</v>
      </c>
      <c r="H635" s="78">
        <v>167216309</v>
      </c>
      <c r="I635" s="27">
        <f t="shared" si="11"/>
        <v>167216309</v>
      </c>
      <c r="J635" s="29" t="s">
        <v>324</v>
      </c>
      <c r="K635" s="56" t="s">
        <v>335</v>
      </c>
    </row>
    <row r="636" spans="2:11" ht="81.75" customHeight="1" thickBot="1" x14ac:dyDescent="0.3">
      <c r="B636" s="85">
        <f>IF(J636&lt;&gt;"",VALUE(LEFT(B635,FIND("/",B635&amp;"/")-1))+1,LEFT(B635,FIND("/",B635&amp;"/")-1)&amp;"/"&amp;IF(ISNUMBER(SEARCH("/",B635)),VALUE(RIGHT(B635,LEN(B635)-FIND("/",B635)))+1,1))</f>
        <v>20260527</v>
      </c>
      <c r="C636" s="24" t="s">
        <v>27</v>
      </c>
      <c r="D636" s="24" t="s">
        <v>150</v>
      </c>
      <c r="E636" s="28" t="s">
        <v>690</v>
      </c>
      <c r="F636" s="1" t="s">
        <v>8</v>
      </c>
      <c r="G636" s="101">
        <v>1</v>
      </c>
      <c r="H636" s="16"/>
      <c r="I636" s="27">
        <f>SUM(I637:I639)</f>
        <v>5940000</v>
      </c>
      <c r="J636" s="1" t="s">
        <v>326</v>
      </c>
      <c r="K636" s="56" t="s">
        <v>333</v>
      </c>
    </row>
    <row r="637" spans="2:11" s="38" customFormat="1" ht="44.25" customHeight="1" outlineLevel="1" thickBot="1" x14ac:dyDescent="0.3">
      <c r="B637" s="85" t="str">
        <f>IF(J637&lt;&gt;"",VALUE(LEFT(B636,FIND("/",B636&amp;"/")-1))+1,LEFT(B636,FIND("/",B636&amp;"/")-1)&amp;"/"&amp;IF(ISNUMBER(SEARCH("/",B636)),VALUE(RIGHT(B636,LEN(B636)-FIND("/",B636)))+1,1))</f>
        <v>20260527/1</v>
      </c>
      <c r="C637" s="39" t="s">
        <v>27</v>
      </c>
      <c r="D637" s="39" t="s">
        <v>150</v>
      </c>
      <c r="E637" s="42" t="s">
        <v>398</v>
      </c>
      <c r="F637" s="34" t="s">
        <v>10</v>
      </c>
      <c r="G637" s="100">
        <v>1</v>
      </c>
      <c r="H637" s="36">
        <v>5160000</v>
      </c>
      <c r="I637" s="35">
        <f t="shared" ref="I637" si="12">G637*H637</f>
        <v>5160000</v>
      </c>
      <c r="J637" s="34"/>
      <c r="K637" s="56"/>
    </row>
    <row r="638" spans="2:11" s="38" customFormat="1" ht="44.25" customHeight="1" outlineLevel="1" thickBot="1" x14ac:dyDescent="0.3">
      <c r="B638" s="85" t="str">
        <f>IF(J638&lt;&gt;"",VALUE(LEFT(B637,FIND("/",B637&amp;"/")-1))+1,LEFT(B637,FIND("/",B637&amp;"/")-1)&amp;"/"&amp;IF(ISNUMBER(SEARCH("/",B637)),VALUE(RIGHT(B637,LEN(B637)-FIND("/",B637)))+1,1))</f>
        <v>20260527/2</v>
      </c>
      <c r="C638" s="133" t="s">
        <v>702</v>
      </c>
      <c r="D638" s="39" t="s">
        <v>152</v>
      </c>
      <c r="E638" s="42" t="s">
        <v>225</v>
      </c>
      <c r="F638" s="34" t="s">
        <v>10</v>
      </c>
      <c r="G638" s="100">
        <v>1</v>
      </c>
      <c r="H638" s="36">
        <v>300000</v>
      </c>
      <c r="I638" s="35">
        <v>300000</v>
      </c>
      <c r="J638" s="34"/>
      <c r="K638" s="56"/>
    </row>
    <row r="639" spans="2:11" s="38" customFormat="1" ht="44.25" customHeight="1" outlineLevel="1" thickBot="1" x14ac:dyDescent="0.3">
      <c r="B639" s="85" t="str">
        <f>IF(J639&lt;&gt;"",VALUE(LEFT(B638,FIND("/",B638&amp;"/")-1))+1,LEFT(B638,FIND("/",B638&amp;"/")-1)&amp;"/"&amp;IF(ISNUMBER(SEARCH("/",B638)),VALUE(RIGHT(B638,LEN(B638)-FIND("/",B638)))+1,1))</f>
        <v>20260527/3</v>
      </c>
      <c r="C639" s="39" t="s">
        <v>32</v>
      </c>
      <c r="D639" s="39" t="s">
        <v>150</v>
      </c>
      <c r="E639" s="42" t="s">
        <v>415</v>
      </c>
      <c r="F639" s="34" t="s">
        <v>8</v>
      </c>
      <c r="G639" s="100">
        <v>1</v>
      </c>
      <c r="H639" s="36">
        <v>480000</v>
      </c>
      <c r="I639" s="35">
        <v>480000</v>
      </c>
      <c r="J639" s="34"/>
      <c r="K639" s="56"/>
    </row>
    <row r="640" spans="2:11" ht="44.25" customHeight="1" thickBot="1" x14ac:dyDescent="0.3">
      <c r="B640" s="85">
        <f>IF(J640&lt;&gt;"",VALUE(LEFT(B636,FIND("/",B636&amp;"/")-1))+1,LEFT(B636,FIND("/",B636&amp;"/")-1)&amp;"/"&amp;IF(ISNUMBER(SEARCH("/",B636)),VALUE(RIGHT(B636,LEN(B636)-FIND("/",B636)))+1,1))</f>
        <v>20260528</v>
      </c>
      <c r="C640" s="114" t="s">
        <v>702</v>
      </c>
      <c r="D640" s="24" t="s">
        <v>150</v>
      </c>
      <c r="E640" s="28" t="s">
        <v>224</v>
      </c>
      <c r="F640" s="1" t="s">
        <v>10</v>
      </c>
      <c r="G640" s="101">
        <v>10</v>
      </c>
      <c r="H640" s="16">
        <v>2300000</v>
      </c>
      <c r="I640" s="27">
        <f t="shared" si="11"/>
        <v>23000000</v>
      </c>
      <c r="J640" s="1" t="s">
        <v>326</v>
      </c>
      <c r="K640" s="56" t="s">
        <v>335</v>
      </c>
    </row>
    <row r="641" spans="2:11" ht="44.25" customHeight="1" thickBot="1" x14ac:dyDescent="0.3">
      <c r="B641" s="85">
        <f>IF(J641&lt;&gt;"",VALUE(LEFT(B640,FIND("/",B640&amp;"/")-1))+1,LEFT(B640,FIND("/",B640&amp;"/")-1)&amp;"/"&amp;IF(ISNUMBER(SEARCH("/",B640)),VALUE(RIGHT(B640,LEN(B640)-FIND("/",B640)))+1,1))</f>
        <v>20260529</v>
      </c>
      <c r="C641" s="114" t="s">
        <v>702</v>
      </c>
      <c r="D641" s="24" t="s">
        <v>150</v>
      </c>
      <c r="E641" s="28" t="s">
        <v>618</v>
      </c>
      <c r="F641" s="1" t="s">
        <v>10</v>
      </c>
      <c r="G641" s="101"/>
      <c r="H641" s="16"/>
      <c r="I641" s="4">
        <f>SUM(I642:I643)</f>
        <v>4900000</v>
      </c>
      <c r="J641" s="1" t="s">
        <v>326</v>
      </c>
      <c r="K641" s="56" t="s">
        <v>333</v>
      </c>
    </row>
    <row r="642" spans="2:11" s="38" customFormat="1" ht="44.25" customHeight="1" outlineLevel="1" thickBot="1" x14ac:dyDescent="0.3">
      <c r="B642" s="85" t="str">
        <f>IF(J642&lt;&gt;"",VALUE(LEFT(B641,FIND("/",B641&amp;"/")-1))+1,LEFT(B641,FIND("/",B641&amp;"/")-1)&amp;"/"&amp;IF(ISNUMBER(SEARCH("/",B641)),VALUE(RIGHT(B641,LEN(B641)-FIND("/",B641)))+1,1))</f>
        <v>20260529/1</v>
      </c>
      <c r="C642" s="133" t="s">
        <v>702</v>
      </c>
      <c r="D642" s="39" t="s">
        <v>150</v>
      </c>
      <c r="E642" s="42" t="s">
        <v>618</v>
      </c>
      <c r="F642" s="34" t="s">
        <v>10</v>
      </c>
      <c r="G642" s="100">
        <v>5</v>
      </c>
      <c r="H642" s="36">
        <v>880000</v>
      </c>
      <c r="I642" s="35">
        <f>G642*H642</f>
        <v>4400000</v>
      </c>
      <c r="J642" s="34"/>
      <c r="K642" s="56" t="s">
        <v>333</v>
      </c>
    </row>
    <row r="643" spans="2:11" s="38" customFormat="1" ht="44.25" customHeight="1" outlineLevel="1" thickBot="1" x14ac:dyDescent="0.3">
      <c r="B643" s="85" t="str">
        <f>IF(J643&lt;&gt;"",VALUE(LEFT(B642,FIND("/",B642&amp;"/")-1))+1,LEFT(B642,FIND("/",B642&amp;"/")-1)&amp;"/"&amp;IF(ISNUMBER(SEARCH("/",B642)),VALUE(RIGHT(B642,LEN(B642)-FIND("/",B642)))+1,1))</f>
        <v>20260529/2</v>
      </c>
      <c r="C643" s="133" t="s">
        <v>702</v>
      </c>
      <c r="D643" s="39" t="s">
        <v>150</v>
      </c>
      <c r="E643" s="42" t="s">
        <v>223</v>
      </c>
      <c r="F643" s="34" t="s">
        <v>10</v>
      </c>
      <c r="G643" s="100">
        <v>5</v>
      </c>
      <c r="H643" s="36">
        <v>100000</v>
      </c>
      <c r="I643" s="35">
        <f t="shared" ref="I643" si="13">G643*H643</f>
        <v>500000</v>
      </c>
      <c r="J643" s="34"/>
      <c r="K643" s="56" t="s">
        <v>333</v>
      </c>
    </row>
    <row r="644" spans="2:11" ht="44.25" customHeight="1" thickBot="1" x14ac:dyDescent="0.3">
      <c r="B644" s="85">
        <f>IF(J644&lt;&gt;"",VALUE(LEFT(B643,FIND("/",B643&amp;"/")-1))+1,LEFT(B643,FIND("/",B643&amp;"/")-1)&amp;"/"&amp;IF(ISNUMBER(SEARCH("/",B643)),VALUE(RIGHT(B643,LEN(B643)-FIND("/",B643)))+1,1))</f>
        <v>20260530</v>
      </c>
      <c r="C644" s="114" t="s">
        <v>702</v>
      </c>
      <c r="D644" s="24" t="s">
        <v>150</v>
      </c>
      <c r="E644" s="28" t="s">
        <v>621</v>
      </c>
      <c r="F644" s="34" t="s">
        <v>10</v>
      </c>
      <c r="G644" s="111"/>
      <c r="H644" s="112"/>
      <c r="I644" s="4">
        <f>SUM(I645:I646)</f>
        <v>4690000</v>
      </c>
      <c r="J644" s="1" t="s">
        <v>326</v>
      </c>
      <c r="K644" s="56" t="s">
        <v>333</v>
      </c>
    </row>
    <row r="645" spans="2:11" s="38" customFormat="1" ht="44.25" customHeight="1" outlineLevel="1" thickBot="1" x14ac:dyDescent="0.3">
      <c r="B645" s="85" t="str">
        <f>IF(J645&lt;&gt;"",VALUE(LEFT(B644,FIND("/",B644&amp;"/")-1))+1,LEFT(B644,FIND("/",B644&amp;"/")-1)&amp;"/"&amp;IF(ISNUMBER(SEARCH("/",B644)),VALUE(RIGHT(B644,LEN(B644)-FIND("/",B644)))+1,1))</f>
        <v>20260530/1</v>
      </c>
      <c r="C645" s="133" t="s">
        <v>702</v>
      </c>
      <c r="D645" s="39" t="s">
        <v>150</v>
      </c>
      <c r="E645" s="42" t="s">
        <v>227</v>
      </c>
      <c r="F645" s="34" t="s">
        <v>10</v>
      </c>
      <c r="G645" s="100">
        <v>7</v>
      </c>
      <c r="H645" s="36">
        <v>650000</v>
      </c>
      <c r="I645" s="35">
        <f>G645*H645</f>
        <v>4550000</v>
      </c>
      <c r="J645" s="34"/>
      <c r="K645" s="56" t="s">
        <v>333</v>
      </c>
    </row>
    <row r="646" spans="2:11" s="38" customFormat="1" ht="44.25" customHeight="1" outlineLevel="1" thickBot="1" x14ac:dyDescent="0.3">
      <c r="B646" s="85" t="str">
        <f>IF(J646&lt;&gt;"",VALUE(LEFT(B645,FIND("/",B645&amp;"/")-1))+1,LEFT(B645,FIND("/",B645&amp;"/")-1)&amp;"/"&amp;IF(ISNUMBER(SEARCH("/",B645)),VALUE(RIGHT(B645,LEN(B645)-FIND("/",B645)))+1,1))</f>
        <v>20260530/2</v>
      </c>
      <c r="C646" s="133" t="s">
        <v>702</v>
      </c>
      <c r="D646" s="39" t="s">
        <v>150</v>
      </c>
      <c r="E646" s="42" t="s">
        <v>620</v>
      </c>
      <c r="F646" s="34" t="s">
        <v>10</v>
      </c>
      <c r="G646" s="100">
        <v>7</v>
      </c>
      <c r="H646" s="36">
        <v>20000</v>
      </c>
      <c r="I646" s="35">
        <f>G646*H646</f>
        <v>140000</v>
      </c>
      <c r="J646" s="34"/>
      <c r="K646" s="56" t="s">
        <v>333</v>
      </c>
    </row>
    <row r="647" spans="2:11" ht="44.25" customHeight="1" thickBot="1" x14ac:dyDescent="0.3">
      <c r="B647" s="85">
        <f>IF(J647&lt;&gt;"",VALUE(LEFT(B645,FIND("/",B645&amp;"/")-1))+1,LEFT(B645,FIND("/",B645&amp;"/")-1)&amp;"/"&amp;IF(ISNUMBER(SEARCH("/",B645)),VALUE(RIGHT(B645,LEN(B645)-FIND("/",B645)))+1,1))</f>
        <v>20260531</v>
      </c>
      <c r="C647" s="114" t="s">
        <v>702</v>
      </c>
      <c r="D647" s="24" t="s">
        <v>150</v>
      </c>
      <c r="E647" s="28" t="s">
        <v>223</v>
      </c>
      <c r="F647" s="1" t="s">
        <v>10</v>
      </c>
      <c r="G647" s="101">
        <v>10</v>
      </c>
      <c r="H647" s="16">
        <v>100000</v>
      </c>
      <c r="I647" s="27">
        <f t="shared" si="11"/>
        <v>1000000</v>
      </c>
      <c r="J647" s="1" t="s">
        <v>330</v>
      </c>
      <c r="K647" s="56" t="s">
        <v>335</v>
      </c>
    </row>
    <row r="648" spans="2:11" ht="44.25" customHeight="1" thickBot="1" x14ac:dyDescent="0.3">
      <c r="B648" s="85">
        <f>IF(J648&lt;&gt;"",VALUE(LEFT(B647,FIND("/",B647&amp;"/")-1))+1,LEFT(B647,FIND("/",B647&amp;"/")-1)&amp;"/"&amp;IF(ISNUMBER(SEARCH("/",B647)),VALUE(RIGHT(B647,LEN(B647)-FIND("/",B647)))+1,1))</f>
        <v>20260532</v>
      </c>
      <c r="C648" s="24"/>
      <c r="D648" s="24"/>
      <c r="E648" s="28"/>
      <c r="F648" s="1"/>
      <c r="G648" s="101"/>
      <c r="H648" s="16"/>
      <c r="I648" s="27"/>
      <c r="J648" s="1" t="s">
        <v>330</v>
      </c>
      <c r="K648" s="56"/>
    </row>
    <row r="649" spans="2:11" ht="44.25" customHeight="1" thickBot="1" x14ac:dyDescent="0.3">
      <c r="B649" s="85">
        <f>IF(J649&lt;&gt;"",VALUE(LEFT(B648,FIND("/",B648&amp;"/")-1))+1,LEFT(B648,FIND("/",B648&amp;"/")-1)&amp;"/"&amp;IF(ISNUMBER(SEARCH("/",B648)),VALUE(RIGHT(B648,LEN(B648)-FIND("/",B648)))+1,1))</f>
        <v>20260533</v>
      </c>
      <c r="C649" s="24"/>
      <c r="D649" s="24"/>
      <c r="E649" s="28"/>
      <c r="F649" s="1"/>
      <c r="G649" s="101"/>
      <c r="H649" s="16"/>
      <c r="I649" s="27"/>
      <c r="J649" s="1" t="s">
        <v>330</v>
      </c>
      <c r="K649" s="56"/>
    </row>
    <row r="650" spans="2:11" ht="44.25" customHeight="1" thickBot="1" x14ac:dyDescent="0.3">
      <c r="B650" s="85">
        <f>IF(J650&lt;&gt;"",VALUE(LEFT(B649,FIND("/",B649&amp;"/")-1))+1,LEFT(B649,FIND("/",B649&amp;"/")-1)&amp;"/"&amp;IF(ISNUMBER(SEARCH("/",B649)),VALUE(RIGHT(B649,LEN(B649)-FIND("/",B649)))+1,1))</f>
        <v>20260534</v>
      </c>
      <c r="C650" s="114" t="s">
        <v>702</v>
      </c>
      <c r="D650" s="24" t="s">
        <v>150</v>
      </c>
      <c r="E650" s="28" t="s">
        <v>402</v>
      </c>
      <c r="F650" s="1" t="s">
        <v>10</v>
      </c>
      <c r="G650" s="101">
        <v>2</v>
      </c>
      <c r="H650" s="16">
        <v>280000</v>
      </c>
      <c r="I650" s="27">
        <f t="shared" si="11"/>
        <v>560000</v>
      </c>
      <c r="J650" s="1" t="s">
        <v>330</v>
      </c>
      <c r="K650" s="56" t="s">
        <v>335</v>
      </c>
    </row>
    <row r="651" spans="2:11" ht="44.25" customHeight="1" thickBot="1" x14ac:dyDescent="0.3">
      <c r="B651" s="85">
        <f>IF(J651&lt;&gt;"",VALUE(LEFT(B650,FIND("/",B650&amp;"/")-1))+1,LEFT(B650,FIND("/",B650&amp;"/")-1)&amp;"/"&amp;IF(ISNUMBER(SEARCH("/",B650)),VALUE(RIGHT(B650,LEN(B650)-FIND("/",B650)))+1,1))</f>
        <v>20260535</v>
      </c>
      <c r="C651" s="24"/>
      <c r="D651" s="24"/>
      <c r="E651" s="28"/>
      <c r="F651" s="1"/>
      <c r="G651" s="101"/>
      <c r="H651" s="16"/>
      <c r="I651" s="27"/>
      <c r="J651" s="1" t="s">
        <v>330</v>
      </c>
      <c r="K651" s="56"/>
    </row>
    <row r="652" spans="2:11" ht="44.25" customHeight="1" thickBot="1" x14ac:dyDescent="0.3">
      <c r="B652" s="85">
        <f>IF(J652&lt;&gt;"",VALUE(LEFT(B651,FIND("/",B651&amp;"/")-1))+1,LEFT(B651,FIND("/",B651&amp;"/")-1)&amp;"/"&amp;IF(ISNUMBER(SEARCH("/",B651)),VALUE(RIGHT(B651,LEN(B651)-FIND("/",B651)))+1,1))</f>
        <v>20260536</v>
      </c>
      <c r="C652" s="24" t="s">
        <v>27</v>
      </c>
      <c r="D652" s="24" t="s">
        <v>150</v>
      </c>
      <c r="E652" s="28" t="s">
        <v>222</v>
      </c>
      <c r="F652" s="1" t="s">
        <v>10</v>
      </c>
      <c r="G652" s="101">
        <v>3</v>
      </c>
      <c r="H652" s="16">
        <v>5000000</v>
      </c>
      <c r="I652" s="27">
        <f t="shared" si="11"/>
        <v>15000000</v>
      </c>
      <c r="J652" s="1" t="s">
        <v>326</v>
      </c>
      <c r="K652" s="56" t="s">
        <v>335</v>
      </c>
    </row>
    <row r="653" spans="2:11" ht="44.25" customHeight="1" thickBot="1" x14ac:dyDescent="0.3">
      <c r="B653" s="85">
        <f>IF(J653&lt;&gt;"",VALUE(LEFT(B652,FIND("/",B652&amp;"/")-1))+1,LEFT(B652,FIND("/",B652&amp;"/")-1)&amp;"/"&amp;IF(ISNUMBER(SEARCH("/",B652)),VALUE(RIGHT(B652,LEN(B652)-FIND("/",B652)))+1,1))</f>
        <v>20260537</v>
      </c>
      <c r="C653" s="24" t="s">
        <v>27</v>
      </c>
      <c r="D653" s="24" t="s">
        <v>150</v>
      </c>
      <c r="E653" s="28" t="s">
        <v>226</v>
      </c>
      <c r="F653" s="1" t="s">
        <v>10</v>
      </c>
      <c r="G653" s="101">
        <v>2</v>
      </c>
      <c r="H653" s="16">
        <v>48000000</v>
      </c>
      <c r="I653" s="27">
        <f t="shared" si="11"/>
        <v>96000000</v>
      </c>
      <c r="J653" s="29" t="s">
        <v>324</v>
      </c>
      <c r="K653" s="56" t="s">
        <v>335</v>
      </c>
    </row>
    <row r="654" spans="2:11" ht="44.25" customHeight="1" thickBot="1" x14ac:dyDescent="0.3">
      <c r="B654" s="85">
        <f>IF(J654&lt;&gt;"",VALUE(LEFT(B653,FIND("/",B653&amp;"/")-1))+1,LEFT(B653,FIND("/",B653&amp;"/")-1)&amp;"/"&amp;IF(ISNUMBER(SEARCH("/",B653)),VALUE(RIGHT(B653,LEN(B653)-FIND("/",B653)))+1,1))</f>
        <v>20260538</v>
      </c>
      <c r="C654" s="24" t="s">
        <v>27</v>
      </c>
      <c r="D654" s="24" t="s">
        <v>150</v>
      </c>
      <c r="E654" s="28" t="s">
        <v>396</v>
      </c>
      <c r="F654" s="1" t="s">
        <v>10</v>
      </c>
      <c r="G654" s="101">
        <v>8</v>
      </c>
      <c r="H654" s="16">
        <v>22125000</v>
      </c>
      <c r="I654" s="27">
        <f t="shared" si="11"/>
        <v>177000000</v>
      </c>
      <c r="J654" s="29" t="s">
        <v>324</v>
      </c>
      <c r="K654" s="56" t="s">
        <v>335</v>
      </c>
    </row>
    <row r="655" spans="2:11" ht="44.25" customHeight="1" thickBot="1" x14ac:dyDescent="0.3">
      <c r="B655" s="85">
        <f>IF(J655&lt;&gt;"",VALUE(LEFT(B654,FIND("/",B654&amp;"/")-1))+1,LEFT(B654,FIND("/",B654&amp;"/")-1)&amp;"/"&amp;IF(ISNUMBER(SEARCH("/",B654)),VALUE(RIGHT(B654,LEN(B654)-FIND("/",B654)))+1,1))</f>
        <v>20260539</v>
      </c>
      <c r="C655" s="24" t="s">
        <v>27</v>
      </c>
      <c r="D655" s="24" t="s">
        <v>150</v>
      </c>
      <c r="E655" s="28" t="s">
        <v>403</v>
      </c>
      <c r="F655" s="1" t="s">
        <v>10</v>
      </c>
      <c r="G655" s="101">
        <v>4</v>
      </c>
      <c r="H655" s="16">
        <v>14000000</v>
      </c>
      <c r="I655" s="27">
        <f t="shared" si="11"/>
        <v>56000000</v>
      </c>
      <c r="J655" s="1" t="s">
        <v>326</v>
      </c>
      <c r="K655" s="56" t="s">
        <v>335</v>
      </c>
    </row>
    <row r="656" spans="2:11" ht="44.25" customHeight="1" thickBot="1" x14ac:dyDescent="0.3">
      <c r="B656" s="85">
        <f>IF(J656&lt;&gt;"",VALUE(LEFT(B655,FIND("/",B655&amp;"/")-1))+1,LEFT(B655,FIND("/",B655&amp;"/")-1)&amp;"/"&amp;IF(ISNUMBER(SEARCH("/",B655)),VALUE(RIGHT(B655,LEN(B655)-FIND("/",B655)))+1,1))</f>
        <v>20260540</v>
      </c>
      <c r="C656" s="114" t="s">
        <v>702</v>
      </c>
      <c r="D656" s="24" t="s">
        <v>150</v>
      </c>
      <c r="E656" s="28" t="s">
        <v>229</v>
      </c>
      <c r="F656" s="1" t="s">
        <v>10</v>
      </c>
      <c r="G656" s="101">
        <v>1</v>
      </c>
      <c r="H656" s="16">
        <v>4000000</v>
      </c>
      <c r="I656" s="27">
        <f t="shared" si="11"/>
        <v>4000000</v>
      </c>
      <c r="J656" s="1" t="s">
        <v>326</v>
      </c>
      <c r="K656" s="56" t="s">
        <v>335</v>
      </c>
    </row>
    <row r="657" spans="2:11" ht="44.25" customHeight="1" thickBot="1" x14ac:dyDescent="0.3">
      <c r="B657" s="85">
        <f>IF(J657&lt;&gt;"",VALUE(LEFT(B656,FIND("/",B656&amp;"/")-1))+1,LEFT(B656,FIND("/",B656&amp;"/")-1)&amp;"/"&amp;IF(ISNUMBER(SEARCH("/",B656)),VALUE(RIGHT(B656,LEN(B656)-FIND("/",B656)))+1,1))</f>
        <v>20260541</v>
      </c>
      <c r="C657" s="24" t="s">
        <v>42</v>
      </c>
      <c r="D657" s="69" t="s">
        <v>151</v>
      </c>
      <c r="E657" s="28" t="s">
        <v>230</v>
      </c>
      <c r="F657" s="1" t="s">
        <v>8</v>
      </c>
      <c r="G657" s="101">
        <v>1</v>
      </c>
      <c r="H657" s="16">
        <v>18000000</v>
      </c>
      <c r="I657" s="27">
        <f t="shared" si="11"/>
        <v>18000000</v>
      </c>
      <c r="J657" s="1" t="s">
        <v>326</v>
      </c>
      <c r="K657" s="56" t="s">
        <v>335</v>
      </c>
    </row>
    <row r="658" spans="2:11" ht="33.75" thickBot="1" x14ac:dyDescent="0.3">
      <c r="B658" s="85">
        <f>IF(J658&lt;&gt;"",VALUE(LEFT(B657,FIND("/",B657&amp;"/")-1))+1,LEFT(B657,FIND("/",B657&amp;"/")-1)&amp;"/"&amp;IF(ISNUMBER(SEARCH("/",B657)),VALUE(RIGHT(B657,LEN(B657)-FIND("/",B657)))+1,1))</f>
        <v>20260542</v>
      </c>
      <c r="C658" s="131" t="s">
        <v>676</v>
      </c>
      <c r="D658" s="24" t="s">
        <v>150</v>
      </c>
      <c r="E658" s="28" t="s">
        <v>817</v>
      </c>
      <c r="F658" s="130" t="s">
        <v>23</v>
      </c>
      <c r="G658" s="101">
        <v>1</v>
      </c>
      <c r="H658" s="4">
        <v>116579673</v>
      </c>
      <c r="I658" s="27">
        <f t="shared" si="11"/>
        <v>116579673</v>
      </c>
      <c r="J658" s="29" t="s">
        <v>330</v>
      </c>
      <c r="K658" s="56" t="s">
        <v>334</v>
      </c>
    </row>
    <row r="659" spans="2:11" ht="44.25" customHeight="1" thickBot="1" x14ac:dyDescent="0.3">
      <c r="B659" s="85">
        <f>IF(J659&lt;&gt;"",VALUE(LEFT(B658,FIND("/",B658&amp;"/")-1))+1,LEFT(B658,FIND("/",B658&amp;"/")-1)&amp;"/"&amp;IF(ISNUMBER(SEARCH("/",B658)),VALUE(RIGHT(B658,LEN(B658)-FIND("/",B658)))+1,1))</f>
        <v>20260543</v>
      </c>
      <c r="C659" s="24" t="s">
        <v>32</v>
      </c>
      <c r="D659" s="24" t="s">
        <v>152</v>
      </c>
      <c r="E659" s="28" t="s">
        <v>404</v>
      </c>
      <c r="F659" s="1" t="s">
        <v>8</v>
      </c>
      <c r="G659" s="101"/>
      <c r="H659" s="4"/>
      <c r="I659" s="27">
        <f>I660+I661+I662+I663+I664+I665</f>
        <v>78667321.100000009</v>
      </c>
      <c r="J659" s="1" t="s">
        <v>329</v>
      </c>
      <c r="K659" s="56" t="s">
        <v>335</v>
      </c>
    </row>
    <row r="660" spans="2:11" s="38" customFormat="1" ht="44.25" customHeight="1" outlineLevel="1" thickBot="1" x14ac:dyDescent="0.3">
      <c r="B660" s="85" t="str">
        <f>IF(J660&lt;&gt;"",VALUE(LEFT(B659,FIND("/",B659&amp;"/")-1))+1,LEFT(B659,FIND("/",B659&amp;"/")-1)&amp;"/"&amp;IF(ISNUMBER(SEARCH("/",B659)),VALUE(RIGHT(B659,LEN(B659)-FIND("/",B659)))+1,1))</f>
        <v>20260543/1</v>
      </c>
      <c r="C660" s="39" t="s">
        <v>32</v>
      </c>
      <c r="D660" s="39" t="s">
        <v>152</v>
      </c>
      <c r="E660" s="42" t="s">
        <v>347</v>
      </c>
      <c r="F660" s="34" t="s">
        <v>69</v>
      </c>
      <c r="G660" s="100">
        <v>4</v>
      </c>
      <c r="H660" s="36">
        <v>7174852.2999999998</v>
      </c>
      <c r="I660" s="35">
        <f t="shared" ref="I660:I665" si="14">G660*H660</f>
        <v>28699409.199999999</v>
      </c>
      <c r="J660" s="34"/>
      <c r="K660" s="56" t="s">
        <v>335</v>
      </c>
    </row>
    <row r="661" spans="2:11" s="38" customFormat="1" ht="44.25" customHeight="1" outlineLevel="1" thickBot="1" x14ac:dyDescent="0.3">
      <c r="B661" s="85" t="str">
        <f>IF(J661&lt;&gt;"",VALUE(LEFT(B660,FIND("/",B660&amp;"/")-1))+1,LEFT(B660,FIND("/",B660&amp;"/")-1)&amp;"/"&amp;IF(ISNUMBER(SEARCH("/",B660)),VALUE(RIGHT(B660,LEN(B660)-FIND("/",B660)))+1,1))</f>
        <v>20260543/2</v>
      </c>
      <c r="C661" s="39" t="s">
        <v>32</v>
      </c>
      <c r="D661" s="39" t="s">
        <v>152</v>
      </c>
      <c r="E661" s="42" t="s">
        <v>405</v>
      </c>
      <c r="F661" s="34" t="s">
        <v>8</v>
      </c>
      <c r="G661" s="100">
        <v>1</v>
      </c>
      <c r="H661" s="36">
        <v>800000</v>
      </c>
      <c r="I661" s="35">
        <f t="shared" si="14"/>
        <v>800000</v>
      </c>
      <c r="J661" s="34"/>
      <c r="K661" s="56" t="s">
        <v>335</v>
      </c>
    </row>
    <row r="662" spans="2:11" s="38" customFormat="1" ht="44.25" customHeight="1" outlineLevel="1" thickBot="1" x14ac:dyDescent="0.3">
      <c r="B662" s="85" t="str">
        <f>IF(J662&lt;&gt;"",VALUE(LEFT(B661,FIND("/",B661&amp;"/")-1))+1,LEFT(B661,FIND("/",B661&amp;"/")-1)&amp;"/"&amp;IF(ISNUMBER(SEARCH("/",B661)),VALUE(RIGHT(B661,LEN(B661)-FIND("/",B661)))+1,1))</f>
        <v>20260543/3</v>
      </c>
      <c r="C662" s="39" t="s">
        <v>32</v>
      </c>
      <c r="D662" s="39" t="s">
        <v>152</v>
      </c>
      <c r="E662" s="42" t="s">
        <v>347</v>
      </c>
      <c r="F662" s="34" t="s">
        <v>8</v>
      </c>
      <c r="G662" s="100">
        <v>1</v>
      </c>
      <c r="H662" s="36">
        <v>7174852.2999999998</v>
      </c>
      <c r="I662" s="35">
        <f t="shared" si="14"/>
        <v>7174852.2999999998</v>
      </c>
      <c r="J662" s="34"/>
      <c r="K662" s="56" t="s">
        <v>335</v>
      </c>
    </row>
    <row r="663" spans="2:11" s="38" customFormat="1" ht="44.25" customHeight="1" outlineLevel="1" thickBot="1" x14ac:dyDescent="0.3">
      <c r="B663" s="85" t="str">
        <f>IF(J663&lt;&gt;"",VALUE(LEFT(B662,FIND("/",B662&amp;"/")-1))+1,LEFT(B662,FIND("/",B662&amp;"/")-1)&amp;"/"&amp;IF(ISNUMBER(SEARCH("/",B662)),VALUE(RIGHT(B662,LEN(B662)-FIND("/",B662)))+1,1))</f>
        <v>20260543/4</v>
      </c>
      <c r="C663" s="39" t="s">
        <v>32</v>
      </c>
      <c r="D663" s="39" t="s">
        <v>152</v>
      </c>
      <c r="E663" s="42" t="s">
        <v>347</v>
      </c>
      <c r="F663" s="34" t="s">
        <v>69</v>
      </c>
      <c r="G663" s="100">
        <v>4</v>
      </c>
      <c r="H663" s="36">
        <v>8059851.7999999998</v>
      </c>
      <c r="I663" s="35">
        <f t="shared" si="14"/>
        <v>32239407.199999999</v>
      </c>
      <c r="J663" s="34"/>
      <c r="K663" s="56" t="s">
        <v>335</v>
      </c>
    </row>
    <row r="664" spans="2:11" s="38" customFormat="1" ht="44.25" customHeight="1" outlineLevel="1" thickBot="1" x14ac:dyDescent="0.3">
      <c r="B664" s="85" t="str">
        <f>IF(J664&lt;&gt;"",VALUE(LEFT(B663,FIND("/",B663&amp;"/")-1))+1,LEFT(B663,FIND("/",B663&amp;"/")-1)&amp;"/"&amp;IF(ISNUMBER(SEARCH("/",B663)),VALUE(RIGHT(B663,LEN(B663)-FIND("/",B663)))+1,1))</f>
        <v>20260543/5</v>
      </c>
      <c r="C664" s="39" t="s">
        <v>32</v>
      </c>
      <c r="D664" s="39" t="s">
        <v>152</v>
      </c>
      <c r="E664" s="42" t="s">
        <v>406</v>
      </c>
      <c r="F664" s="34" t="s">
        <v>8</v>
      </c>
      <c r="G664" s="100">
        <v>1</v>
      </c>
      <c r="H664" s="36">
        <v>8953652.4000000004</v>
      </c>
      <c r="I664" s="35">
        <f t="shared" si="14"/>
        <v>8953652.4000000004</v>
      </c>
      <c r="J664" s="34"/>
      <c r="K664" s="56" t="s">
        <v>335</v>
      </c>
    </row>
    <row r="665" spans="2:11" s="38" customFormat="1" ht="44.25" customHeight="1" outlineLevel="1" thickBot="1" x14ac:dyDescent="0.3">
      <c r="B665" s="85" t="str">
        <f>IF(J665&lt;&gt;"",VALUE(LEFT(B664,FIND("/",B664&amp;"/")-1))+1,LEFT(B664,FIND("/",B664&amp;"/")-1)&amp;"/"&amp;IF(ISNUMBER(SEARCH("/",B664)),VALUE(RIGHT(B664,LEN(B664)-FIND("/",B664)))+1,1))</f>
        <v>20260543/6</v>
      </c>
      <c r="C665" s="39" t="s">
        <v>32</v>
      </c>
      <c r="D665" s="39" t="s">
        <v>152</v>
      </c>
      <c r="E665" s="42" t="s">
        <v>347</v>
      </c>
      <c r="F665" s="34" t="s">
        <v>8</v>
      </c>
      <c r="G665" s="100">
        <v>1</v>
      </c>
      <c r="H665" s="36">
        <v>800000</v>
      </c>
      <c r="I665" s="35">
        <f t="shared" si="14"/>
        <v>800000</v>
      </c>
      <c r="J665" s="34"/>
      <c r="K665" s="56" t="s">
        <v>335</v>
      </c>
    </row>
    <row r="666" spans="2:11" ht="44.25" customHeight="1" thickBot="1" x14ac:dyDescent="0.3">
      <c r="B666" s="85">
        <f>IF(J666&lt;&gt;"",VALUE(LEFT(B665,FIND("/",B665&amp;"/")-1))+1,LEFT(B665,FIND("/",B665&amp;"/")-1)&amp;"/"&amp;IF(ISNUMBER(SEARCH("/",B665)),VALUE(RIGHT(B665,LEN(B665)-FIND("/",B665)))+1,1))</f>
        <v>20260544</v>
      </c>
      <c r="C666" s="45" t="s">
        <v>27</v>
      </c>
      <c r="D666" s="45" t="s">
        <v>152</v>
      </c>
      <c r="E666" s="28" t="s">
        <v>210</v>
      </c>
      <c r="F666" s="25" t="s">
        <v>69</v>
      </c>
      <c r="G666" s="101">
        <v>15</v>
      </c>
      <c r="H666" s="15">
        <v>104919.54217283949</v>
      </c>
      <c r="I666" s="27">
        <f>Table2[[#This Row],[Քանակ]]*Table2[[#This Row],[ Միավորի գին]]</f>
        <v>1573793.1325925924</v>
      </c>
      <c r="J666" s="1" t="s">
        <v>330</v>
      </c>
      <c r="K666" s="56" t="s">
        <v>335</v>
      </c>
    </row>
    <row r="667" spans="2:11" ht="44.25" customHeight="1" thickBot="1" x14ac:dyDescent="0.3">
      <c r="B667" s="85">
        <f>IF(J667&lt;&gt;"",VALUE(LEFT(B666,FIND("/",B666&amp;"/")-1))+1,LEFT(B666,FIND("/",B666&amp;"/")-1)&amp;"/"&amp;IF(ISNUMBER(SEARCH("/",B666)),VALUE(RIGHT(B666,LEN(B666)-FIND("/",B666)))+1,1))</f>
        <v>20260545</v>
      </c>
      <c r="C667" s="45" t="s">
        <v>27</v>
      </c>
      <c r="D667" s="45" t="s">
        <v>152</v>
      </c>
      <c r="E667" s="28" t="s">
        <v>407</v>
      </c>
      <c r="F667" s="25" t="s">
        <v>69</v>
      </c>
      <c r="G667" s="101">
        <v>3</v>
      </c>
      <c r="H667" s="15">
        <v>378372.50370370364</v>
      </c>
      <c r="I667" s="27">
        <f>Table2[[#This Row],[Քանակ]]*Table2[[#This Row],[ Միավորի գին]]</f>
        <v>1135117.5111111109</v>
      </c>
      <c r="J667" s="1" t="s">
        <v>330</v>
      </c>
      <c r="K667" s="56" t="s">
        <v>335</v>
      </c>
    </row>
    <row r="668" spans="2:11" ht="44.25" customHeight="1" thickBot="1" x14ac:dyDescent="0.3">
      <c r="B668" s="85">
        <f>IF(J668&lt;&gt;"",VALUE(LEFT(B667,FIND("/",B667&amp;"/")-1))+1,LEFT(B667,FIND("/",B667&amp;"/")-1)&amp;"/"&amp;IF(ISNUMBER(SEARCH("/",B667)),VALUE(RIGHT(B667,LEN(B667)-FIND("/",B667)))+1,1))</f>
        <v>20260546</v>
      </c>
      <c r="C668" s="45" t="s">
        <v>27</v>
      </c>
      <c r="D668" s="45" t="s">
        <v>152</v>
      </c>
      <c r="E668" s="28" t="s">
        <v>408</v>
      </c>
      <c r="F668" s="125" t="s">
        <v>8</v>
      </c>
      <c r="G668" s="101">
        <v>1</v>
      </c>
      <c r="H668" s="15">
        <v>240000</v>
      </c>
      <c r="I668" s="27">
        <f>Table2[[#This Row],[Քանակ]]*Table2[[#This Row],[ Միավորի գին]]</f>
        <v>240000</v>
      </c>
      <c r="J668" s="1" t="s">
        <v>330</v>
      </c>
      <c r="K668" s="56" t="s">
        <v>335</v>
      </c>
    </row>
    <row r="669" spans="2:11" ht="44.25" customHeight="1" thickBot="1" x14ac:dyDescent="0.3">
      <c r="B669" s="85">
        <f>IF(J669&lt;&gt;"",VALUE(LEFT(B668,FIND("/",B668&amp;"/")-1))+1,LEFT(B668,FIND("/",B668&amp;"/")-1)&amp;"/"&amp;IF(ISNUMBER(SEARCH("/",B668)),VALUE(RIGHT(B668,LEN(B668)-FIND("/",B668)))+1,1))</f>
        <v>20260547</v>
      </c>
      <c r="C669" s="45" t="s">
        <v>27</v>
      </c>
      <c r="D669" s="45" t="s">
        <v>152</v>
      </c>
      <c r="E669" s="28" t="s">
        <v>309</v>
      </c>
      <c r="F669" s="25" t="s">
        <v>69</v>
      </c>
      <c r="G669" s="101">
        <v>6</v>
      </c>
      <c r="H669" s="79">
        <v>240000</v>
      </c>
      <c r="I669" s="27">
        <f>Table2[[#This Row],[Քանակ]]*Table2[[#This Row],[ Միավորի գին]]</f>
        <v>1440000</v>
      </c>
      <c r="J669" s="1" t="s">
        <v>330</v>
      </c>
      <c r="K669" s="56" t="s">
        <v>335</v>
      </c>
    </row>
    <row r="670" spans="2:11" ht="44.25" customHeight="1" thickBot="1" x14ac:dyDescent="0.3">
      <c r="B670" s="85">
        <f>IF(J670&lt;&gt;"",VALUE(LEFT(B669,FIND("/",B669&amp;"/")-1))+1,LEFT(B669,FIND("/",B669&amp;"/")-1)&amp;"/"&amp;IF(ISNUMBER(SEARCH("/",B669)),VALUE(RIGHT(B669,LEN(B669)-FIND("/",B669)))+1,1))</f>
        <v>20260548</v>
      </c>
      <c r="C670" s="45" t="s">
        <v>27</v>
      </c>
      <c r="D670" s="45" t="s">
        <v>152</v>
      </c>
      <c r="E670" s="28" t="s">
        <v>408</v>
      </c>
      <c r="F670" s="25" t="s">
        <v>69</v>
      </c>
      <c r="G670" s="101">
        <v>2</v>
      </c>
      <c r="H670" s="80">
        <v>800000</v>
      </c>
      <c r="I670" s="27">
        <f>Table2[[#This Row],[Քանակ]]*Table2[[#This Row],[ Միավորի գին]]</f>
        <v>1600000</v>
      </c>
      <c r="J670" s="1" t="s">
        <v>330</v>
      </c>
      <c r="K670" s="56" t="s">
        <v>335</v>
      </c>
    </row>
    <row r="671" spans="2:11" ht="44.25" customHeight="1" thickBot="1" x14ac:dyDescent="0.3">
      <c r="B671" s="85">
        <f>IF(J671&lt;&gt;"",VALUE(LEFT(B670,FIND("/",B670&amp;"/")-1))+1,LEFT(B670,FIND("/",B670&amp;"/")-1)&amp;"/"&amp;IF(ISNUMBER(SEARCH("/",B670)),VALUE(RIGHT(B670,LEN(B670)-FIND("/",B670)))+1,1))</f>
        <v>20260549</v>
      </c>
      <c r="C671" s="45" t="s">
        <v>27</v>
      </c>
      <c r="D671" s="45" t="s">
        <v>152</v>
      </c>
      <c r="E671" s="28" t="s">
        <v>310</v>
      </c>
      <c r="F671" s="47" t="s">
        <v>8</v>
      </c>
      <c r="G671" s="101">
        <v>1</v>
      </c>
      <c r="H671" s="79">
        <v>944768.87388888909</v>
      </c>
      <c r="I671" s="27">
        <f>Table2[[#This Row],[Քանակ]]*Table2[[#This Row],[ Միավորի գին]]</f>
        <v>944768.87388888909</v>
      </c>
      <c r="J671" s="1" t="s">
        <v>330</v>
      </c>
      <c r="K671" s="56" t="s">
        <v>335</v>
      </c>
    </row>
    <row r="672" spans="2:11" ht="44.25" customHeight="1" thickBot="1" x14ac:dyDescent="0.3">
      <c r="B672" s="85">
        <f>IF(J672&lt;&gt;"",VALUE(LEFT(B671,FIND("/",B671&amp;"/")-1))+1,LEFT(B671,FIND("/",B671&amp;"/")-1)&amp;"/"&amp;IF(ISNUMBER(SEARCH("/",B671)),VALUE(RIGHT(B671,LEN(B671)-FIND("/",B671)))+1,1))</f>
        <v>20260550</v>
      </c>
      <c r="C672" s="45" t="s">
        <v>27</v>
      </c>
      <c r="D672" s="45" t="s">
        <v>152</v>
      </c>
      <c r="E672" s="28" t="s">
        <v>409</v>
      </c>
      <c r="F672" s="25" t="s">
        <v>69</v>
      </c>
      <c r="G672" s="101">
        <v>15</v>
      </c>
      <c r="H672" s="79">
        <v>10000</v>
      </c>
      <c r="I672" s="27">
        <f>Table2[[#This Row],[Քանակ]]*Table2[[#This Row],[ Միավորի գին]]</f>
        <v>150000</v>
      </c>
      <c r="J672" s="1" t="s">
        <v>330</v>
      </c>
      <c r="K672" s="56" t="s">
        <v>335</v>
      </c>
    </row>
    <row r="673" spans="2:11" ht="44.25" customHeight="1" thickBot="1" x14ac:dyDescent="0.3">
      <c r="B673" s="85">
        <f>IF(J673&lt;&gt;"",VALUE(LEFT(B672,FIND("/",B672&amp;"/")-1))+1,LEFT(B672,FIND("/",B672&amp;"/")-1)&amp;"/"&amp;IF(ISNUMBER(SEARCH("/",B672)),VALUE(RIGHT(B672,LEN(B672)-FIND("/",B672)))+1,1))</f>
        <v>20260551</v>
      </c>
      <c r="C673" s="45" t="s">
        <v>27</v>
      </c>
      <c r="D673" s="45" t="s">
        <v>152</v>
      </c>
      <c r="E673" s="28" t="s">
        <v>410</v>
      </c>
      <c r="F673" s="25" t="s">
        <v>69</v>
      </c>
      <c r="G673" s="101">
        <v>8</v>
      </c>
      <c r="H673" s="79">
        <v>2400</v>
      </c>
      <c r="I673" s="27">
        <f>Table2[[#This Row],[Քանակ]]*Table2[[#This Row],[ Միավորի գին]]</f>
        <v>19200</v>
      </c>
      <c r="J673" s="1" t="s">
        <v>330</v>
      </c>
      <c r="K673" s="56" t="s">
        <v>335</v>
      </c>
    </row>
    <row r="674" spans="2:11" ht="44.25" customHeight="1" thickBot="1" x14ac:dyDescent="0.3">
      <c r="B674" s="85">
        <f>IF(J674&lt;&gt;"",VALUE(LEFT(B673,FIND("/",B673&amp;"/")-1))+1,LEFT(B673,FIND("/",B673&amp;"/")-1)&amp;"/"&amp;IF(ISNUMBER(SEARCH("/",B673)),VALUE(RIGHT(B673,LEN(B673)-FIND("/",B673)))+1,1))</f>
        <v>20260552</v>
      </c>
      <c r="C674" s="45" t="s">
        <v>27</v>
      </c>
      <c r="D674" s="45" t="s">
        <v>152</v>
      </c>
      <c r="E674" s="28" t="s">
        <v>311</v>
      </c>
      <c r="F674" s="25" t="s">
        <v>69</v>
      </c>
      <c r="G674" s="101">
        <v>2</v>
      </c>
      <c r="H674" s="80">
        <v>2520000</v>
      </c>
      <c r="I674" s="27">
        <f>Table2[[#This Row],[Քանակ]]*Table2[[#This Row],[ Միավորի գին]]</f>
        <v>5040000</v>
      </c>
      <c r="J674" s="1" t="s">
        <v>330</v>
      </c>
      <c r="K674" s="56" t="s">
        <v>335</v>
      </c>
    </row>
    <row r="675" spans="2:11" ht="44.25" customHeight="1" thickBot="1" x14ac:dyDescent="0.3">
      <c r="B675" s="85">
        <f>IF(J675&lt;&gt;"",VALUE(LEFT(B674,FIND("/",B674&amp;"/")-1))+1,LEFT(B674,FIND("/",B674&amp;"/")-1)&amp;"/"&amp;IF(ISNUMBER(SEARCH("/",B674)),VALUE(RIGHT(B674,LEN(B674)-FIND("/",B674)))+1,1))</f>
        <v>20260553</v>
      </c>
      <c r="C675" s="45" t="s">
        <v>27</v>
      </c>
      <c r="D675" s="45" t="s">
        <v>152</v>
      </c>
      <c r="E675" s="28" t="s">
        <v>312</v>
      </c>
      <c r="F675" s="47" t="s">
        <v>8</v>
      </c>
      <c r="G675" s="101">
        <v>1</v>
      </c>
      <c r="H675" s="80">
        <v>2160000</v>
      </c>
      <c r="I675" s="27">
        <f>Table2[[#This Row],[Քանակ]]*Table2[[#This Row],[ Միավորի գին]]</f>
        <v>2160000</v>
      </c>
      <c r="J675" s="1" t="s">
        <v>330</v>
      </c>
      <c r="K675" s="56" t="s">
        <v>335</v>
      </c>
    </row>
    <row r="676" spans="2:11" ht="44.25" customHeight="1" thickBot="1" x14ac:dyDescent="0.3">
      <c r="B676" s="85">
        <f>IF(J676&lt;&gt;"",VALUE(LEFT(B675,FIND("/",B675&amp;"/")-1))+1,LEFT(B675,FIND("/",B675&amp;"/")-1)&amp;"/"&amp;IF(ISNUMBER(SEARCH("/",B675)),VALUE(RIGHT(B675,LEN(B675)-FIND("/",B675)))+1,1))</f>
        <v>20260554</v>
      </c>
      <c r="C676" s="45" t="s">
        <v>27</v>
      </c>
      <c r="D676" s="45" t="s">
        <v>152</v>
      </c>
      <c r="E676" s="30" t="s">
        <v>311</v>
      </c>
      <c r="F676" s="47" t="s">
        <v>8</v>
      </c>
      <c r="G676" s="101">
        <v>1</v>
      </c>
      <c r="H676" s="80">
        <v>2400000</v>
      </c>
      <c r="I676" s="27">
        <f>Table2[[#This Row],[Քանակ]]*Table2[[#This Row],[ Միավորի գին]]</f>
        <v>2400000</v>
      </c>
      <c r="J676" s="1" t="s">
        <v>330</v>
      </c>
      <c r="K676" s="56" t="s">
        <v>335</v>
      </c>
    </row>
    <row r="677" spans="2:11" ht="99" customHeight="1" thickBot="1" x14ac:dyDescent="0.3">
      <c r="B677" s="85">
        <f>IF(J677&lt;&gt;"",VALUE(LEFT(B676,FIND("/",B676&amp;"/")-1))+1,LEFT(B676,FIND("/",B676&amp;"/")-1)&amp;"/"&amp;IF(ISNUMBER(SEARCH("/",B676)),VALUE(RIGHT(B676,LEN(B676)-FIND("/",B676)))+1,1))</f>
        <v>20260555</v>
      </c>
      <c r="C677" s="45" t="s">
        <v>32</v>
      </c>
      <c r="D677" s="45" t="s">
        <v>152</v>
      </c>
      <c r="E677" s="48" t="s">
        <v>313</v>
      </c>
      <c r="F677" s="47" t="s">
        <v>8</v>
      </c>
      <c r="G677" s="101">
        <v>1</v>
      </c>
      <c r="H677" s="81">
        <v>42900000</v>
      </c>
      <c r="I677" s="27">
        <f>Table2[[#This Row],[Քանակ]]*Table2[[#This Row],[ Միավորի գին]]</f>
        <v>42900000</v>
      </c>
      <c r="J677" s="1" t="s">
        <v>329</v>
      </c>
      <c r="K677" s="56" t="s">
        <v>335</v>
      </c>
    </row>
    <row r="678" spans="2:11" ht="44.25" customHeight="1" thickBot="1" x14ac:dyDescent="0.3">
      <c r="B678" s="85">
        <f>IF(J678&lt;&gt;"",VALUE(LEFT(B677,FIND("/",B677&amp;"/")-1))+1,LEFT(B677,FIND("/",B677&amp;"/")-1)&amp;"/"&amp;IF(ISNUMBER(SEARCH("/",B677)),VALUE(RIGHT(B677,LEN(B677)-FIND("/",B677)))+1,1))</f>
        <v>20260556</v>
      </c>
      <c r="C678" s="45" t="s">
        <v>32</v>
      </c>
      <c r="D678" s="45" t="s">
        <v>152</v>
      </c>
      <c r="E678" s="46" t="s">
        <v>411</v>
      </c>
      <c r="F678" s="47" t="s">
        <v>8</v>
      </c>
      <c r="G678" s="101">
        <v>1</v>
      </c>
      <c r="H678" s="80">
        <v>3600000</v>
      </c>
      <c r="I678" s="27">
        <f>Table2[[#This Row],[Քանակ]]*Table2[[#This Row],[ Միավորի գին]]</f>
        <v>3600000</v>
      </c>
      <c r="J678" s="1" t="s">
        <v>330</v>
      </c>
      <c r="K678" s="56" t="s">
        <v>335</v>
      </c>
    </row>
    <row r="679" spans="2:11" ht="44.25" customHeight="1" thickBot="1" x14ac:dyDescent="0.3">
      <c r="B679" s="85">
        <f>IF(J679&lt;&gt;"",VALUE(LEFT(B678,FIND("/",B678&amp;"/")-1))+1,LEFT(B678,FIND("/",B678&amp;"/")-1)&amp;"/"&amp;IF(ISNUMBER(SEARCH("/",B678)),VALUE(RIGHT(B678,LEN(B678)-FIND("/",B678)))+1,1))</f>
        <v>20260557</v>
      </c>
      <c r="C679" s="45" t="s">
        <v>32</v>
      </c>
      <c r="D679" s="45" t="s">
        <v>152</v>
      </c>
      <c r="E679" s="46" t="s">
        <v>412</v>
      </c>
      <c r="F679" s="47" t="s">
        <v>8</v>
      </c>
      <c r="G679" s="101">
        <v>1</v>
      </c>
      <c r="H679" s="80">
        <v>4000000</v>
      </c>
      <c r="I679" s="27">
        <f>Table2[[#This Row],[Քանակ]]*Table2[[#This Row],[ Միավորի գին]]</f>
        <v>4000000</v>
      </c>
      <c r="J679" s="1" t="s">
        <v>330</v>
      </c>
      <c r="K679" s="56" t="s">
        <v>335</v>
      </c>
    </row>
    <row r="680" spans="2:11" ht="44.25" customHeight="1" thickBot="1" x14ac:dyDescent="0.3">
      <c r="B680" s="85">
        <f>IF(J680&lt;&gt;"",VALUE(LEFT(B679,FIND("/",B679&amp;"/")-1))+1,LEFT(B679,FIND("/",B679&amp;"/")-1)&amp;"/"&amp;IF(ISNUMBER(SEARCH("/",B679)),VALUE(RIGHT(B679,LEN(B679)-FIND("/",B679)))+1,1))</f>
        <v>20260558</v>
      </c>
      <c r="C680" s="45" t="s">
        <v>32</v>
      </c>
      <c r="D680" s="45" t="s">
        <v>152</v>
      </c>
      <c r="E680" s="46" t="s">
        <v>413</v>
      </c>
      <c r="F680" s="47" t="s">
        <v>8</v>
      </c>
      <c r="G680" s="101">
        <v>1</v>
      </c>
      <c r="H680" s="80">
        <v>3600000</v>
      </c>
      <c r="I680" s="27">
        <f>Table2[[#This Row],[Քանակ]]*Table2[[#This Row],[ Միավորի գին]]</f>
        <v>3600000</v>
      </c>
      <c r="J680" s="1" t="s">
        <v>330</v>
      </c>
      <c r="K680" s="56" t="s">
        <v>335</v>
      </c>
    </row>
    <row r="681" spans="2:11" ht="44.25" customHeight="1" thickBot="1" x14ac:dyDescent="0.3">
      <c r="B681" s="85">
        <f>IF(J681&lt;&gt;"",VALUE(LEFT(B680,FIND("/",B680&amp;"/")-1))+1,LEFT(B680,FIND("/",B680&amp;"/")-1)&amp;"/"&amp;IF(ISNUMBER(SEARCH("/",B680)),VALUE(RIGHT(B680,LEN(B680)-FIND("/",B680)))+1,1))</f>
        <v>20260559</v>
      </c>
      <c r="C681" s="45" t="s">
        <v>32</v>
      </c>
      <c r="D681" s="45" t="s">
        <v>152</v>
      </c>
      <c r="E681" s="46" t="s">
        <v>414</v>
      </c>
      <c r="F681" s="47" t="s">
        <v>8</v>
      </c>
      <c r="G681" s="101">
        <v>1</v>
      </c>
      <c r="H681" s="80">
        <v>9656382</v>
      </c>
      <c r="I681" s="27">
        <f>Table2[[#This Row],[Քանակ]]*Table2[[#This Row],[ Միավորի գին]]</f>
        <v>9656382</v>
      </c>
      <c r="J681" s="1" t="s">
        <v>330</v>
      </c>
      <c r="K681" s="56" t="s">
        <v>335</v>
      </c>
    </row>
    <row r="682" spans="2:11" ht="44.25" customHeight="1" thickBot="1" x14ac:dyDescent="0.3">
      <c r="B682" s="85">
        <f>IF(J682&lt;&gt;"",VALUE(LEFT(B681,FIND("/",B681&amp;"/")-1))+1,LEFT(B681,FIND("/",B681&amp;"/")-1)&amp;"/"&amp;IF(ISNUMBER(SEARCH("/",B681)),VALUE(RIGHT(B681,LEN(B681)-FIND("/",B681)))+1,1))</f>
        <v>20260560</v>
      </c>
      <c r="C682" s="45"/>
      <c r="D682" s="45"/>
      <c r="E682" s="49"/>
      <c r="F682" s="47"/>
      <c r="G682" s="101"/>
      <c r="H682" s="80"/>
      <c r="I682" s="27"/>
      <c r="J682" s="1" t="s">
        <v>330</v>
      </c>
      <c r="K682" s="56"/>
    </row>
    <row r="683" spans="2:11" ht="44.25" customHeight="1" thickBot="1" x14ac:dyDescent="0.3">
      <c r="B683" s="85">
        <f>IF(J683&lt;&gt;"",VALUE(LEFT(B682,FIND("/",B682&amp;"/")-1))+1,LEFT(B682,FIND("/",B682&amp;"/")-1)&amp;"/"&amp;IF(ISNUMBER(SEARCH("/",B682)),VALUE(RIGHT(B682,LEN(B682)-FIND("/",B682)))+1,1))</f>
        <v>20260561</v>
      </c>
      <c r="C683" s="45" t="s">
        <v>32</v>
      </c>
      <c r="D683" s="45" t="s">
        <v>152</v>
      </c>
      <c r="E683" s="49" t="s">
        <v>504</v>
      </c>
      <c r="F683" s="47" t="s">
        <v>69</v>
      </c>
      <c r="G683" s="101"/>
      <c r="H683" s="80"/>
      <c r="I683" s="27">
        <f>SUM(I684:I686)</f>
        <v>18350000</v>
      </c>
      <c r="J683" s="1" t="s">
        <v>329</v>
      </c>
      <c r="K683" s="86" t="s">
        <v>333</v>
      </c>
    </row>
    <row r="684" spans="2:11" ht="44.25" customHeight="1" outlineLevel="1" thickBot="1" x14ac:dyDescent="0.3">
      <c r="B684" s="85" t="str">
        <f>IF(J684&lt;&gt;"",VALUE(LEFT(B683,FIND("/",B683&amp;"/")-1))+1,LEFT(B683,FIND("/",B683&amp;"/")-1)&amp;"/"&amp;IF(ISNUMBER(SEARCH("/",B683)),VALUE(RIGHT(B683,LEN(B683)-FIND("/",B683)))+1,1))</f>
        <v>20260561/1</v>
      </c>
      <c r="C684" s="90" t="s">
        <v>32</v>
      </c>
      <c r="D684" s="90" t="s">
        <v>152</v>
      </c>
      <c r="E684" s="91" t="s">
        <v>505</v>
      </c>
      <c r="F684" s="93" t="s">
        <v>69</v>
      </c>
      <c r="G684" s="103">
        <v>4</v>
      </c>
      <c r="H684" s="94">
        <v>287500</v>
      </c>
      <c r="I684" s="95">
        <f>G684*H684</f>
        <v>1150000</v>
      </c>
      <c r="J684" s="34"/>
      <c r="K684" s="34" t="s">
        <v>333</v>
      </c>
    </row>
    <row r="685" spans="2:11" ht="44.25" customHeight="1" outlineLevel="1" thickBot="1" x14ac:dyDescent="0.3">
      <c r="B685" s="85" t="str">
        <f>IF(J685&lt;&gt;"",VALUE(LEFT(B684,FIND("/",B684&amp;"/")-1))+1,LEFT(B684,FIND("/",B684&amp;"/")-1)&amp;"/"&amp;IF(ISNUMBER(SEARCH("/",B684)),VALUE(RIGHT(B684,LEN(B684)-FIND("/",B684)))+1,1))</f>
        <v>20260561/2</v>
      </c>
      <c r="C685" s="90" t="s">
        <v>32</v>
      </c>
      <c r="D685" s="90" t="s">
        <v>152</v>
      </c>
      <c r="E685" s="91" t="s">
        <v>506</v>
      </c>
      <c r="F685" s="93" t="s">
        <v>69</v>
      </c>
      <c r="G685" s="103">
        <v>4</v>
      </c>
      <c r="H685" s="94">
        <v>3000000</v>
      </c>
      <c r="I685" s="95">
        <f t="shared" ref="I685:I686" si="15">G685*H685</f>
        <v>12000000</v>
      </c>
      <c r="J685" s="34"/>
      <c r="K685" s="34" t="s">
        <v>333</v>
      </c>
    </row>
    <row r="686" spans="2:11" ht="44.25" customHeight="1" outlineLevel="1" thickBot="1" x14ac:dyDescent="0.3">
      <c r="B686" s="85" t="str">
        <f>IF(J686&lt;&gt;"",VALUE(LEFT(B685,FIND("/",B685&amp;"/")-1))+1,LEFT(B685,FIND("/",B685&amp;"/")-1)&amp;"/"&amp;IF(ISNUMBER(SEARCH("/",B685)),VALUE(RIGHT(B685,LEN(B685)-FIND("/",B685)))+1,1))</f>
        <v>20260561/3</v>
      </c>
      <c r="C686" s="90" t="s">
        <v>32</v>
      </c>
      <c r="D686" s="90" t="s">
        <v>152</v>
      </c>
      <c r="E686" s="91" t="s">
        <v>507</v>
      </c>
      <c r="F686" s="93" t="s">
        <v>69</v>
      </c>
      <c r="G686" s="103">
        <v>130</v>
      </c>
      <c r="H686" s="96">
        <v>40000</v>
      </c>
      <c r="I686" s="95">
        <f t="shared" si="15"/>
        <v>5200000</v>
      </c>
      <c r="J686" s="34"/>
      <c r="K686" s="34" t="s">
        <v>333</v>
      </c>
    </row>
    <row r="687" spans="2:11" ht="51" customHeight="1" thickBot="1" x14ac:dyDescent="0.3">
      <c r="B687" s="85">
        <f>IF(J687&lt;&gt;"",VALUE(LEFT(B683,FIND("/",B683&amp;"/")-1))+1,LEFT(B683,FIND("/",B683&amp;"/")-1)&amp;"/"&amp;IF(ISNUMBER(SEARCH("/",B683)),VALUE(RIGHT(B683,LEN(B683)-FIND("/",B683)))+1,1))</f>
        <v>20260562</v>
      </c>
      <c r="C687" s="45" t="s">
        <v>27</v>
      </c>
      <c r="D687" s="45" t="s">
        <v>152</v>
      </c>
      <c r="E687" s="92" t="s">
        <v>505</v>
      </c>
      <c r="F687" s="47" t="s">
        <v>69</v>
      </c>
      <c r="G687" s="101">
        <v>4</v>
      </c>
      <c r="H687" s="80">
        <v>287500</v>
      </c>
      <c r="I687" s="27">
        <f>Table2[[#This Row],[Քանակ]]*Table2[[#This Row],[ Միավորի գին]]</f>
        <v>1150000</v>
      </c>
      <c r="J687" s="1" t="s">
        <v>329</v>
      </c>
      <c r="K687" s="56" t="s">
        <v>335</v>
      </c>
    </row>
    <row r="688" spans="2:11" ht="44.25" customHeight="1" thickBot="1" x14ac:dyDescent="0.3">
      <c r="B688" s="85">
        <f>IF(J688&lt;&gt;"",VALUE(LEFT(B687,FIND("/",B687&amp;"/")-1))+1,LEFT(B687,FIND("/",B687&amp;"/")-1)&amp;"/"&amp;IF(ISNUMBER(SEARCH("/",B687)),VALUE(RIGHT(B687,LEN(B687)-FIND("/",B687)))+1,1))</f>
        <v>20260563</v>
      </c>
      <c r="C688" s="45"/>
      <c r="D688" s="45"/>
      <c r="E688" s="49"/>
      <c r="F688" s="47"/>
      <c r="G688" s="101"/>
      <c r="H688" s="79"/>
      <c r="I688" s="27"/>
      <c r="J688" s="1" t="s">
        <v>330</v>
      </c>
      <c r="K688" s="56"/>
    </row>
    <row r="689" spans="2:11" ht="33.75" thickBot="1" x14ac:dyDescent="0.3">
      <c r="B689" s="85">
        <f>IF(J689&lt;&gt;"",VALUE(LEFT(B688,FIND("/",B688&amp;"/")-1))+1,LEFT(B688,FIND("/",B688&amp;"/")-1)&amp;"/"&amp;IF(ISNUMBER(SEARCH("/",B688)),VALUE(RIGHT(B688,LEN(B688)-FIND("/",B688)))+1,1))</f>
        <v>20260564</v>
      </c>
      <c r="C689" s="45" t="s">
        <v>27</v>
      </c>
      <c r="D689" s="45" t="s">
        <v>152</v>
      </c>
      <c r="E689" s="49" t="s">
        <v>314</v>
      </c>
      <c r="F689" s="47" t="s">
        <v>69</v>
      </c>
      <c r="G689" s="101">
        <v>92</v>
      </c>
      <c r="H689" s="79">
        <v>20000</v>
      </c>
      <c r="I689" s="27">
        <f>Table2[[#This Row],[Քանակ]]*Table2[[#This Row],[ Միավորի գին]]</f>
        <v>1840000</v>
      </c>
      <c r="J689" s="1" t="s">
        <v>330</v>
      </c>
      <c r="K689" s="56" t="s">
        <v>335</v>
      </c>
    </row>
    <row r="690" spans="2:11" ht="44.25" customHeight="1" thickBot="1" x14ac:dyDescent="0.3">
      <c r="B690" s="85">
        <f>IF(J690&lt;&gt;"",VALUE(LEFT(B689,FIND("/",B689&amp;"/")-1))+1,LEFT(B689,FIND("/",B689&amp;"/")-1)&amp;"/"&amp;IF(ISNUMBER(SEARCH("/",B689)),VALUE(RIGHT(B689,LEN(B689)-FIND("/",B689)))+1,1))</f>
        <v>20260565</v>
      </c>
      <c r="C690" s="45" t="s">
        <v>27</v>
      </c>
      <c r="D690" s="45" t="s">
        <v>152</v>
      </c>
      <c r="E690" s="50" t="s">
        <v>417</v>
      </c>
      <c r="F690" s="47" t="s">
        <v>8</v>
      </c>
      <c r="G690" s="101">
        <v>1</v>
      </c>
      <c r="H690" s="79">
        <v>20000000</v>
      </c>
      <c r="I690" s="27">
        <f>Table2[[#This Row],[Քանակ]]*Table2[[#This Row],[ Միավորի գին]]</f>
        <v>20000000</v>
      </c>
      <c r="J690" s="1" t="s">
        <v>330</v>
      </c>
      <c r="K690" s="56" t="s">
        <v>335</v>
      </c>
    </row>
    <row r="691" spans="2:11" ht="44.25" customHeight="1" thickBot="1" x14ac:dyDescent="0.3">
      <c r="B691" s="85">
        <f>IF(J691&lt;&gt;"",VALUE(LEFT(B690,FIND("/",B690&amp;"/")-1))+1,LEFT(B690,FIND("/",B690&amp;"/")-1)&amp;"/"&amp;IF(ISNUMBER(SEARCH("/",B690)),VALUE(RIGHT(B690,LEN(B690)-FIND("/",B690)))+1,1))</f>
        <v>20260566</v>
      </c>
      <c r="C691" s="45" t="s">
        <v>27</v>
      </c>
      <c r="D691" s="45" t="s">
        <v>152</v>
      </c>
      <c r="E691" s="50" t="s">
        <v>418</v>
      </c>
      <c r="F691" s="47" t="s">
        <v>8</v>
      </c>
      <c r="G691" s="101">
        <v>1</v>
      </c>
      <c r="H691" s="79">
        <v>1200000</v>
      </c>
      <c r="I691" s="27">
        <f>Table2[[#This Row],[Քանակ]]*Table2[[#This Row],[ Միավորի գին]]</f>
        <v>1200000</v>
      </c>
      <c r="J691" s="1" t="s">
        <v>330</v>
      </c>
      <c r="K691" s="56" t="s">
        <v>335</v>
      </c>
    </row>
    <row r="692" spans="2:11" ht="44.25" customHeight="1" thickBot="1" x14ac:dyDescent="0.3">
      <c r="B692" s="85">
        <f>IF(J692&lt;&gt;"",VALUE(LEFT(B691,FIND("/",B691&amp;"/")-1))+1,LEFT(B691,FIND("/",B691&amp;"/")-1)&amp;"/"&amp;IF(ISNUMBER(SEARCH("/",B691)),VALUE(RIGHT(B691,LEN(B691)-FIND("/",B691)))+1,1))</f>
        <v>20260567</v>
      </c>
      <c r="C692" s="45" t="s">
        <v>27</v>
      </c>
      <c r="D692" s="45" t="s">
        <v>152</v>
      </c>
      <c r="E692" s="51" t="s">
        <v>419</v>
      </c>
      <c r="F692" s="47" t="s">
        <v>8</v>
      </c>
      <c r="G692" s="101">
        <v>1</v>
      </c>
      <c r="H692" s="79">
        <v>823314.91977777763</v>
      </c>
      <c r="I692" s="27">
        <f>Table2[[#This Row],[Քանակ]]*Table2[[#This Row],[ Միավորի գին]]</f>
        <v>823314.91977777763</v>
      </c>
      <c r="J692" s="1" t="s">
        <v>330</v>
      </c>
      <c r="K692" s="56" t="s">
        <v>335</v>
      </c>
    </row>
    <row r="693" spans="2:11" ht="44.25" customHeight="1" thickBot="1" x14ac:dyDescent="0.3">
      <c r="B693" s="85">
        <f>IF(J693&lt;&gt;"",VALUE(LEFT(B692,FIND("/",B692&amp;"/")-1))+1,LEFT(B692,FIND("/",B692&amp;"/")-1)&amp;"/"&amp;IF(ISNUMBER(SEARCH("/",B692)),VALUE(RIGHT(B692,LEN(B692)-FIND("/",B692)))+1,1))</f>
        <v>20260568</v>
      </c>
      <c r="C693" s="45" t="s">
        <v>27</v>
      </c>
      <c r="D693" s="45" t="s">
        <v>152</v>
      </c>
      <c r="E693" s="50" t="s">
        <v>420</v>
      </c>
      <c r="F693" s="47" t="s">
        <v>8</v>
      </c>
      <c r="G693" s="101">
        <v>1</v>
      </c>
      <c r="H693" s="16">
        <v>17628000</v>
      </c>
      <c r="I693" s="27">
        <f>Table2[[#This Row],[Քանակ]]*Table2[[#This Row],[ Միավորի գին]]</f>
        <v>17628000</v>
      </c>
      <c r="J693" s="1" t="s">
        <v>330</v>
      </c>
      <c r="K693" s="56" t="s">
        <v>335</v>
      </c>
    </row>
    <row r="694" spans="2:11" ht="44.25" customHeight="1" thickBot="1" x14ac:dyDescent="0.3">
      <c r="B694" s="85">
        <f>IF(J694&lt;&gt;"",VALUE(LEFT(B693,FIND("/",B693&amp;"/")-1))+1,LEFT(B693,FIND("/",B693&amp;"/")-1)&amp;"/"&amp;IF(ISNUMBER(SEARCH("/",B693)),VALUE(RIGHT(B693,LEN(B693)-FIND("/",B693)))+1,1))</f>
        <v>20260569</v>
      </c>
      <c r="C694" s="45" t="s">
        <v>27</v>
      </c>
      <c r="D694" s="45" t="s">
        <v>152</v>
      </c>
      <c r="E694" s="50" t="s">
        <v>416</v>
      </c>
      <c r="F694" s="47" t="s">
        <v>8</v>
      </c>
      <c r="G694" s="101">
        <v>1</v>
      </c>
      <c r="H694" s="79">
        <v>10000000</v>
      </c>
      <c r="I694" s="27">
        <f>Table2[[#This Row],[Քանակ]]*Table2[[#This Row],[ Միավորի գին]]</f>
        <v>10000000</v>
      </c>
      <c r="J694" s="1" t="s">
        <v>330</v>
      </c>
      <c r="K694" s="56" t="s">
        <v>335</v>
      </c>
    </row>
    <row r="695" spans="2:11" ht="44.25" customHeight="1" thickBot="1" x14ac:dyDescent="0.3">
      <c r="B695" s="85">
        <f>IF(J695&lt;&gt;"",VALUE(LEFT(B694,FIND("/",B694&amp;"/")-1))+1,LEFT(B694,FIND("/",B694&amp;"/")-1)&amp;"/"&amp;IF(ISNUMBER(SEARCH("/",B694)),VALUE(RIGHT(B694,LEN(B694)-FIND("/",B694)))+1,1))</f>
        <v>20260570</v>
      </c>
      <c r="C695" s="45" t="s">
        <v>27</v>
      </c>
      <c r="D695" s="45" t="s">
        <v>152</v>
      </c>
      <c r="E695" s="50" t="s">
        <v>421</v>
      </c>
      <c r="F695" s="47" t="s">
        <v>8</v>
      </c>
      <c r="G695" s="101">
        <v>1</v>
      </c>
      <c r="H695" s="79">
        <v>10000000</v>
      </c>
      <c r="I695" s="27">
        <f>Table2[[#This Row],[Քանակ]]*Table2[[#This Row],[ Միավորի գին]]</f>
        <v>10000000</v>
      </c>
      <c r="J695" s="1" t="s">
        <v>330</v>
      </c>
      <c r="K695" s="56" t="s">
        <v>335</v>
      </c>
    </row>
    <row r="696" spans="2:11" ht="93" customHeight="1" thickBot="1" x14ac:dyDescent="0.3">
      <c r="B696" s="85">
        <f>IF(J696&lt;&gt;"",VALUE(LEFT(B695,FIND("/",B695&amp;"/")-1))+1,LEFT(B695,FIND("/",B695&amp;"/")-1)&amp;"/"&amp;IF(ISNUMBER(SEARCH("/",B695)),VALUE(RIGHT(B695,LEN(B695)-FIND("/",B695)))+1,1))</f>
        <v>20260571</v>
      </c>
      <c r="C696" s="45" t="s">
        <v>32</v>
      </c>
      <c r="D696" s="45" t="s">
        <v>152</v>
      </c>
      <c r="E696" s="25" t="s">
        <v>785</v>
      </c>
      <c r="F696" s="47" t="s">
        <v>8</v>
      </c>
      <c r="G696" s="101">
        <v>1</v>
      </c>
      <c r="H696" s="79">
        <v>23250000</v>
      </c>
      <c r="I696" s="27">
        <f>Table2[[#This Row],[Քանակ]]*Table2[[#This Row],[ Միավորի գին]]</f>
        <v>23250000</v>
      </c>
      <c r="J696" s="1" t="s">
        <v>330</v>
      </c>
      <c r="K696" s="56" t="s">
        <v>334</v>
      </c>
    </row>
    <row r="697" spans="2:11" ht="44.25" customHeight="1" thickBot="1" x14ac:dyDescent="0.3">
      <c r="B697" s="85">
        <f>IF(J697&lt;&gt;"",VALUE(LEFT(B696,FIND("/",B696&amp;"/")-1))+1,LEFT(B696,FIND("/",B696&amp;"/")-1)&amp;"/"&amp;IF(ISNUMBER(SEARCH("/",B696)),VALUE(RIGHT(B696,LEN(B696)-FIND("/",B696)))+1,1))</f>
        <v>20260572</v>
      </c>
      <c r="C697" s="45" t="s">
        <v>27</v>
      </c>
      <c r="D697" s="45" t="s">
        <v>152</v>
      </c>
      <c r="E697" s="50" t="s">
        <v>422</v>
      </c>
      <c r="F697" s="47" t="s">
        <v>8</v>
      </c>
      <c r="G697" s="101">
        <v>1</v>
      </c>
      <c r="H697" s="79">
        <v>6500000</v>
      </c>
      <c r="I697" s="27">
        <f>Table2[[#This Row],[Քանակ]]*Table2[[#This Row],[ Միավորի գին]]</f>
        <v>6500000</v>
      </c>
      <c r="J697" s="1" t="s">
        <v>330</v>
      </c>
      <c r="K697" s="56" t="s">
        <v>335</v>
      </c>
    </row>
    <row r="698" spans="2:11" ht="44.25" customHeight="1" thickBot="1" x14ac:dyDescent="0.3">
      <c r="B698" s="85">
        <f>IF(J698&lt;&gt;"",VALUE(LEFT(B697,FIND("/",B697&amp;"/")-1))+1,LEFT(B697,FIND("/",B697&amp;"/")-1)&amp;"/"&amp;IF(ISNUMBER(SEARCH("/",B697)),VALUE(RIGHT(B697,LEN(B697)-FIND("/",B697)))+1,1))</f>
        <v>20260573</v>
      </c>
      <c r="C698" s="45" t="s">
        <v>27</v>
      </c>
      <c r="D698" s="45" t="s">
        <v>152</v>
      </c>
      <c r="E698" s="50" t="s">
        <v>315</v>
      </c>
      <c r="F698" s="47" t="s">
        <v>8</v>
      </c>
      <c r="G698" s="101">
        <v>1</v>
      </c>
      <c r="H698" s="79">
        <v>1200000</v>
      </c>
      <c r="I698" s="27">
        <f>Table2[[#This Row],[Քանակ]]*Table2[[#This Row],[ Միավորի գին]]</f>
        <v>1200000</v>
      </c>
      <c r="J698" s="1" t="s">
        <v>330</v>
      </c>
      <c r="K698" s="56" t="s">
        <v>335</v>
      </c>
    </row>
    <row r="699" spans="2:11" ht="44.25" customHeight="1" thickBot="1" x14ac:dyDescent="0.3">
      <c r="B699" s="85">
        <f>IF(J699&lt;&gt;"",VALUE(LEFT(B698,FIND("/",B698&amp;"/")-1))+1,LEFT(B698,FIND("/",B698&amp;"/")-1)&amp;"/"&amp;IF(ISNUMBER(SEARCH("/",B698)),VALUE(RIGHT(B698,LEN(B698)-FIND("/",B698)))+1,1))</f>
        <v>20260574</v>
      </c>
      <c r="C699" s="45" t="s">
        <v>704</v>
      </c>
      <c r="D699" s="45" t="s">
        <v>152</v>
      </c>
      <c r="E699" s="25" t="s">
        <v>422</v>
      </c>
      <c r="F699" s="47" t="s">
        <v>8</v>
      </c>
      <c r="G699" s="101">
        <v>1</v>
      </c>
      <c r="H699" s="79">
        <v>11200000</v>
      </c>
      <c r="I699" s="27">
        <f>Table2[[#This Row],[Քանակ]]*Table2[[#This Row],[ Միավորի գին]]</f>
        <v>11200000</v>
      </c>
      <c r="J699" s="1" t="s">
        <v>330</v>
      </c>
      <c r="K699" s="56" t="s">
        <v>334</v>
      </c>
    </row>
    <row r="700" spans="2:11" ht="44.25" customHeight="1" thickBot="1" x14ac:dyDescent="0.3">
      <c r="B700" s="85">
        <f>IF(J700&lt;&gt;"",VALUE(LEFT(B699,FIND("/",B699&amp;"/")-1))+1,LEFT(B699,FIND("/",B699&amp;"/")-1)&amp;"/"&amp;IF(ISNUMBER(SEARCH("/",B699)),VALUE(RIGHT(B699,LEN(B699)-FIND("/",B699)))+1,1))</f>
        <v>20260575</v>
      </c>
      <c r="C700" s="45" t="s">
        <v>27</v>
      </c>
      <c r="D700" s="45" t="s">
        <v>152</v>
      </c>
      <c r="E700" s="46" t="s">
        <v>423</v>
      </c>
      <c r="F700" s="47" t="s">
        <v>8</v>
      </c>
      <c r="G700" s="101">
        <v>1</v>
      </c>
      <c r="H700" s="79">
        <v>2464000</v>
      </c>
      <c r="I700" s="27">
        <f>Table2[[#This Row],[Քանակ]]*Table2[[#This Row],[ Միավորի գին]]</f>
        <v>2464000</v>
      </c>
      <c r="J700" s="1" t="s">
        <v>330</v>
      </c>
      <c r="K700" s="56" t="s">
        <v>335</v>
      </c>
    </row>
    <row r="701" spans="2:11" ht="44.25" customHeight="1" thickBot="1" x14ac:dyDescent="0.3">
      <c r="B701" s="85">
        <f>IF(J701&lt;&gt;"",VALUE(LEFT(B700,FIND("/",B700&amp;"/")-1))+1,LEFT(B700,FIND("/",B700&amp;"/")-1)&amp;"/"&amp;IF(ISNUMBER(SEARCH("/",B700)),VALUE(RIGHT(B700,LEN(B700)-FIND("/",B700)))+1,1))</f>
        <v>20260576</v>
      </c>
      <c r="C701" s="131" t="s">
        <v>676</v>
      </c>
      <c r="D701" s="45" t="s">
        <v>150</v>
      </c>
      <c r="E701" s="50" t="s">
        <v>424</v>
      </c>
      <c r="F701" s="47" t="s">
        <v>10</v>
      </c>
      <c r="G701" s="101">
        <v>70</v>
      </c>
      <c r="H701" s="79">
        <v>40000</v>
      </c>
      <c r="I701" s="27">
        <f>Table2[[#This Row],[Քանակ]]*Table2[[#This Row],[ Միավորի գին]]</f>
        <v>2800000</v>
      </c>
      <c r="J701" s="1" t="s">
        <v>330</v>
      </c>
      <c r="K701" s="56" t="s">
        <v>335</v>
      </c>
    </row>
    <row r="702" spans="2:11" ht="44.25" customHeight="1" thickBot="1" x14ac:dyDescent="0.3">
      <c r="B702" s="85">
        <f>IF(J702&lt;&gt;"",VALUE(LEFT(B701,FIND("/",B701&amp;"/")-1))+1,LEFT(B701,FIND("/",B701&amp;"/")-1)&amp;"/"&amp;IF(ISNUMBER(SEARCH("/",B701)),VALUE(RIGHT(B701,LEN(B701)-FIND("/",B701)))+1,1))</f>
        <v>20260577</v>
      </c>
      <c r="C702" s="45" t="s">
        <v>32</v>
      </c>
      <c r="D702" s="45" t="s">
        <v>151</v>
      </c>
      <c r="E702" s="50" t="s">
        <v>316</v>
      </c>
      <c r="F702" s="47" t="s">
        <v>8</v>
      </c>
      <c r="G702" s="101">
        <v>1</v>
      </c>
      <c r="H702" s="79">
        <v>12000000</v>
      </c>
      <c r="I702" s="27">
        <f>Table2[[#This Row],[Քանակ]]*Table2[[#This Row],[ Միավորի գին]]</f>
        <v>12000000</v>
      </c>
      <c r="J702" s="1" t="s">
        <v>329</v>
      </c>
      <c r="K702" s="56" t="s">
        <v>335</v>
      </c>
    </row>
    <row r="703" spans="2:11" ht="44.25" customHeight="1" thickBot="1" x14ac:dyDescent="0.3">
      <c r="B703" s="85">
        <f>IF(J703&lt;&gt;"",VALUE(LEFT(B702,FIND("/",B702&amp;"/")-1))+1,LEFT(B702,FIND("/",B702&amp;"/")-1)&amp;"/"&amp;IF(ISNUMBER(SEARCH("/",B702)),VALUE(RIGHT(B702,LEN(B702)-FIND("/",B702)))+1,1))</f>
        <v>20260578</v>
      </c>
      <c r="C703" s="45" t="s">
        <v>32</v>
      </c>
      <c r="D703" s="45" t="s">
        <v>152</v>
      </c>
      <c r="E703" s="128" t="s">
        <v>467</v>
      </c>
      <c r="F703" s="47" t="s">
        <v>69</v>
      </c>
      <c r="G703" s="101">
        <v>90</v>
      </c>
      <c r="H703" s="79">
        <v>20000</v>
      </c>
      <c r="I703" s="27">
        <f>Table2[[#This Row],[Քանակ]]*Table2[[#This Row],[ Միավորի գին]]</f>
        <v>1800000</v>
      </c>
      <c r="J703" s="1" t="s">
        <v>330</v>
      </c>
      <c r="K703" s="56" t="s">
        <v>335</v>
      </c>
    </row>
    <row r="704" spans="2:11" ht="44.25" customHeight="1" thickBot="1" x14ac:dyDescent="0.3">
      <c r="B704" s="85">
        <f>IF(J704&lt;&gt;"",VALUE(LEFT(B703,FIND("/",B703&amp;"/")-1))+1,LEFT(B703,FIND("/",B703&amp;"/")-1)&amp;"/"&amp;IF(ISNUMBER(SEARCH("/",B703)),VALUE(RIGHT(B703,LEN(B703)-FIND("/",B703)))+1,1))</f>
        <v>20260579</v>
      </c>
      <c r="C704" s="131" t="s">
        <v>676</v>
      </c>
      <c r="D704" s="45" t="s">
        <v>150</v>
      </c>
      <c r="E704" s="50" t="s">
        <v>425</v>
      </c>
      <c r="F704" s="47" t="s">
        <v>10</v>
      </c>
      <c r="G704" s="101">
        <v>30</v>
      </c>
      <c r="H704" s="79">
        <v>40000</v>
      </c>
      <c r="I704" s="27">
        <f>Table2[[#This Row],[Քանակ]]*Table2[[#This Row],[ Միավորի գին]]</f>
        <v>1200000</v>
      </c>
      <c r="J704" s="1" t="s">
        <v>330</v>
      </c>
      <c r="K704" s="56" t="s">
        <v>335</v>
      </c>
    </row>
    <row r="705" spans="2:11" ht="44.25" customHeight="1" thickBot="1" x14ac:dyDescent="0.3">
      <c r="B705" s="85">
        <f>IF(J705&lt;&gt;"",VALUE(LEFT(B704,FIND("/",B704&amp;"/")-1))+1,LEFT(B704,FIND("/",B704&amp;"/")-1)&amp;"/"&amp;IF(ISNUMBER(SEARCH("/",B704)),VALUE(RIGHT(B704,LEN(B704)-FIND("/",B704)))+1,1))</f>
        <v>20260580</v>
      </c>
      <c r="C705" s="131" t="s">
        <v>676</v>
      </c>
      <c r="D705" s="45" t="s">
        <v>150</v>
      </c>
      <c r="E705" s="50" t="s">
        <v>425</v>
      </c>
      <c r="F705" s="47" t="s">
        <v>10</v>
      </c>
      <c r="G705" s="101">
        <v>30</v>
      </c>
      <c r="H705" s="79">
        <v>40000</v>
      </c>
      <c r="I705" s="27">
        <f>Table2[[#This Row],[Քանակ]]*Table2[[#This Row],[ Միավորի գին]]</f>
        <v>1200000</v>
      </c>
      <c r="J705" s="1" t="s">
        <v>330</v>
      </c>
      <c r="K705" s="56" t="s">
        <v>335</v>
      </c>
    </row>
    <row r="706" spans="2:11" ht="44.25" customHeight="1" thickBot="1" x14ac:dyDescent="0.3">
      <c r="B706" s="85">
        <f>IF(J706&lt;&gt;"",VALUE(LEFT(B705,FIND("/",B705&amp;"/")-1))+1,LEFT(B705,FIND("/",B705&amp;"/")-1)&amp;"/"&amp;IF(ISNUMBER(SEARCH("/",B705)),VALUE(RIGHT(B705,LEN(B705)-FIND("/",B705)))+1,1))</f>
        <v>20260581</v>
      </c>
      <c r="C706" s="131" t="s">
        <v>676</v>
      </c>
      <c r="D706" s="45" t="s">
        <v>150</v>
      </c>
      <c r="E706" s="50" t="s">
        <v>425</v>
      </c>
      <c r="F706" s="47" t="s">
        <v>10</v>
      </c>
      <c r="G706" s="101">
        <v>500</v>
      </c>
      <c r="H706" s="79">
        <v>5000</v>
      </c>
      <c r="I706" s="27">
        <f>Table2[[#This Row],[Քանակ]]*Table2[[#This Row],[ Միավորի գին]]</f>
        <v>2500000</v>
      </c>
      <c r="J706" s="1" t="s">
        <v>330</v>
      </c>
      <c r="K706" s="56" t="s">
        <v>335</v>
      </c>
    </row>
    <row r="707" spans="2:11" ht="44.25" customHeight="1" thickBot="1" x14ac:dyDescent="0.3">
      <c r="B707" s="85">
        <f>IF(J707&lt;&gt;"",VALUE(LEFT(B706,FIND("/",B706&amp;"/")-1))+1,LEFT(B706,FIND("/",B706&amp;"/")-1)&amp;"/"&amp;IF(ISNUMBER(SEARCH("/",B706)),VALUE(RIGHT(B706,LEN(B706)-FIND("/",B706)))+1,1))</f>
        <v>20260582</v>
      </c>
      <c r="C707" s="131" t="s">
        <v>676</v>
      </c>
      <c r="D707" s="45" t="s">
        <v>150</v>
      </c>
      <c r="E707" s="50" t="s">
        <v>425</v>
      </c>
      <c r="F707" s="47" t="s">
        <v>10</v>
      </c>
      <c r="G707" s="101">
        <v>150</v>
      </c>
      <c r="H707" s="79">
        <v>6000</v>
      </c>
      <c r="I707" s="27">
        <f>Table2[[#This Row],[Քանակ]]*Table2[[#This Row],[ Միավորի գին]]</f>
        <v>900000</v>
      </c>
      <c r="J707" s="1" t="s">
        <v>330</v>
      </c>
      <c r="K707" s="56" t="s">
        <v>335</v>
      </c>
    </row>
    <row r="708" spans="2:11" ht="44.25" customHeight="1" thickBot="1" x14ac:dyDescent="0.3">
      <c r="B708" s="85">
        <f>IF(J708&lt;&gt;"",VALUE(LEFT(B707,FIND("/",B707&amp;"/")-1))+1,LEFT(B707,FIND("/",B707&amp;"/")-1)&amp;"/"&amp;IF(ISNUMBER(SEARCH("/",B707)),VALUE(RIGHT(B707,LEN(B707)-FIND("/",B707)))+1,1))</f>
        <v>20260583</v>
      </c>
      <c r="C708" s="45" t="s">
        <v>32</v>
      </c>
      <c r="D708" s="45" t="s">
        <v>152</v>
      </c>
      <c r="E708" s="50" t="s">
        <v>426</v>
      </c>
      <c r="F708" s="47" t="s">
        <v>8</v>
      </c>
      <c r="G708" s="101">
        <v>1</v>
      </c>
      <c r="H708" s="79">
        <v>23411799</v>
      </c>
      <c r="I708" s="27">
        <f>Table2[[#This Row],[Քանակ]]*Table2[[#This Row],[ Միավորի գին]]</f>
        <v>23411799</v>
      </c>
      <c r="J708" s="1" t="s">
        <v>329</v>
      </c>
      <c r="K708" s="56" t="s">
        <v>335</v>
      </c>
    </row>
    <row r="709" spans="2:11" ht="44.25" customHeight="1" thickBot="1" x14ac:dyDescent="0.3">
      <c r="B709" s="85">
        <f>IF(J709&lt;&gt;"",VALUE(LEFT(B708,FIND("/",B708&amp;"/")-1))+1,LEFT(B708,FIND("/",B708&amp;"/")-1)&amp;"/"&amp;IF(ISNUMBER(SEARCH("/",B708)),VALUE(RIGHT(B708,LEN(B708)-FIND("/",B708)))+1,1))</f>
        <v>20260584</v>
      </c>
      <c r="C709" s="45" t="s">
        <v>27</v>
      </c>
      <c r="D709" s="45" t="s">
        <v>152</v>
      </c>
      <c r="E709" s="50" t="s">
        <v>427</v>
      </c>
      <c r="F709" s="47" t="s">
        <v>8</v>
      </c>
      <c r="G709" s="101">
        <v>1</v>
      </c>
      <c r="H709" s="79">
        <v>5214000</v>
      </c>
      <c r="I709" s="27">
        <f>Table2[[#This Row],[Քանակ]]*Table2[[#This Row],[ Միավորի գին]]</f>
        <v>5214000</v>
      </c>
      <c r="J709" s="1" t="s">
        <v>330</v>
      </c>
      <c r="K709" s="56"/>
    </row>
    <row r="710" spans="2:11" ht="44.25" customHeight="1" thickBot="1" x14ac:dyDescent="0.3">
      <c r="B710" s="85">
        <f>IF(J710&lt;&gt;"",VALUE(LEFT(B709,FIND("/",B709&amp;"/")-1))+1,LEFT(B709,FIND("/",B709&amp;"/")-1)&amp;"/"&amp;IF(ISNUMBER(SEARCH("/",B709)),VALUE(RIGHT(B709,LEN(B709)-FIND("/",B709)))+1,1))</f>
        <v>20260585</v>
      </c>
      <c r="C710" s="45" t="s">
        <v>27</v>
      </c>
      <c r="D710" s="45" t="s">
        <v>152</v>
      </c>
      <c r="E710" s="50" t="s">
        <v>427</v>
      </c>
      <c r="F710" s="47" t="s">
        <v>8</v>
      </c>
      <c r="G710" s="101">
        <v>1</v>
      </c>
      <c r="H710" s="79">
        <v>20710720</v>
      </c>
      <c r="I710" s="27">
        <f>Table2[[#This Row],[Քանակ]]*Table2[[#This Row],[ Միավորի գին]]</f>
        <v>20710720</v>
      </c>
      <c r="J710" s="1" t="s">
        <v>329</v>
      </c>
      <c r="K710" s="56"/>
    </row>
    <row r="711" spans="2:11" ht="44.25" customHeight="1" thickBot="1" x14ac:dyDescent="0.3">
      <c r="B711" s="85">
        <f>IF(J711&lt;&gt;"",VALUE(LEFT(B710,FIND("/",B710&amp;"/")-1))+1,LEFT(B710,FIND("/",B710&amp;"/")-1)&amp;"/"&amp;IF(ISNUMBER(SEARCH("/",B710)),VALUE(RIGHT(B710,LEN(B710)-FIND("/",B710)))+1,1))</f>
        <v>20260586</v>
      </c>
      <c r="C711" s="45" t="s">
        <v>27</v>
      </c>
      <c r="D711" s="45" t="s">
        <v>152</v>
      </c>
      <c r="E711" s="50" t="s">
        <v>347</v>
      </c>
      <c r="F711" s="47" t="s">
        <v>8</v>
      </c>
      <c r="G711" s="101">
        <v>1</v>
      </c>
      <c r="H711" s="79">
        <v>67402072.579999998</v>
      </c>
      <c r="I711" s="27">
        <f>Table2[[#This Row],[Քանակ]]*Table2[[#This Row],[ Միավորի գին]]</f>
        <v>67402072.579999998</v>
      </c>
      <c r="J711" s="1" t="s">
        <v>330</v>
      </c>
      <c r="K711" s="56" t="s">
        <v>335</v>
      </c>
    </row>
    <row r="712" spans="2:11" ht="44.25" customHeight="1" thickBot="1" x14ac:dyDescent="0.3">
      <c r="B712" s="85">
        <f>IF(J712&lt;&gt;"",VALUE(LEFT(B711,FIND("/",B711&amp;"/")-1))+1,LEFT(B711,FIND("/",B711&amp;"/")-1)&amp;"/"&amp;IF(ISNUMBER(SEARCH("/",B711)),VALUE(RIGHT(B711,LEN(B711)-FIND("/",B711)))+1,1))</f>
        <v>20260587</v>
      </c>
      <c r="C712" s="45" t="s">
        <v>27</v>
      </c>
      <c r="D712" s="45" t="s">
        <v>152</v>
      </c>
      <c r="E712" s="50" t="s">
        <v>347</v>
      </c>
      <c r="F712" s="1" t="s">
        <v>8</v>
      </c>
      <c r="G712" s="101">
        <v>1</v>
      </c>
      <c r="H712" s="79">
        <v>2483070</v>
      </c>
      <c r="I712" s="27">
        <f>Table2[[#This Row],[Քանակ]]*Table2[[#This Row],[ Միավորի գին]]</f>
        <v>2483070</v>
      </c>
      <c r="J712" s="1" t="s">
        <v>330</v>
      </c>
      <c r="K712" s="56" t="s">
        <v>335</v>
      </c>
    </row>
    <row r="713" spans="2:11" ht="44.25" customHeight="1" thickBot="1" x14ac:dyDescent="0.3">
      <c r="B713" s="85">
        <f>IF(J713&lt;&gt;"",VALUE(LEFT(B712,FIND("/",B712&amp;"/")-1))+1,LEFT(B712,FIND("/",B712&amp;"/")-1)&amp;"/"&amp;IF(ISNUMBER(SEARCH("/",B712)),VALUE(RIGHT(B712,LEN(B712)-FIND("/",B712)))+1,1))</f>
        <v>20260588</v>
      </c>
      <c r="C713" s="45" t="s">
        <v>27</v>
      </c>
      <c r="D713" s="45" t="s">
        <v>152</v>
      </c>
      <c r="E713" s="50" t="s">
        <v>347</v>
      </c>
      <c r="F713" s="47" t="s">
        <v>69</v>
      </c>
      <c r="G713" s="101">
        <v>5</v>
      </c>
      <c r="H713" s="79">
        <v>444390.6</v>
      </c>
      <c r="I713" s="27">
        <f>Table2[[#This Row],[Քանակ]]*Table2[[#This Row],[ Միավորի գին]]</f>
        <v>2221953</v>
      </c>
      <c r="J713" s="1" t="s">
        <v>330</v>
      </c>
      <c r="K713" s="56" t="s">
        <v>335</v>
      </c>
    </row>
    <row r="714" spans="2:11" ht="44.25" customHeight="1" thickBot="1" x14ac:dyDescent="0.3">
      <c r="B714" s="85">
        <f>IF(J714&lt;&gt;"",VALUE(LEFT(B713,FIND("/",B713&amp;"/")-1))+1,LEFT(B713,FIND("/",B713&amp;"/")-1)&amp;"/"&amp;IF(ISNUMBER(SEARCH("/",B713)),VALUE(RIGHT(B713,LEN(B713)-FIND("/",B713)))+1,1))</f>
        <v>20260589</v>
      </c>
      <c r="C714" s="45" t="s">
        <v>27</v>
      </c>
      <c r="D714" s="45" t="s">
        <v>152</v>
      </c>
      <c r="E714" s="50" t="s">
        <v>347</v>
      </c>
      <c r="F714" s="47" t="s">
        <v>69</v>
      </c>
      <c r="G714" s="101">
        <v>5</v>
      </c>
      <c r="H714" s="79">
        <v>538496.80000000005</v>
      </c>
      <c r="I714" s="27">
        <f>Table2[[#This Row],[Քանակ]]*Table2[[#This Row],[ Միավորի գին]]</f>
        <v>2692484</v>
      </c>
      <c r="J714" s="1" t="s">
        <v>330</v>
      </c>
      <c r="K714" s="56" t="s">
        <v>335</v>
      </c>
    </row>
    <row r="715" spans="2:11" ht="44.25" customHeight="1" thickBot="1" x14ac:dyDescent="0.3">
      <c r="B715" s="85">
        <f>IF(J715&lt;&gt;"",VALUE(LEFT(B714,FIND("/",B714&amp;"/")-1))+1,LEFT(B714,FIND("/",B714&amp;"/")-1)&amp;"/"&amp;IF(ISNUMBER(SEARCH("/",B714)),VALUE(RIGHT(B714,LEN(B714)-FIND("/",B714)))+1,1))</f>
        <v>20260590</v>
      </c>
      <c r="C715" s="45" t="s">
        <v>27</v>
      </c>
      <c r="D715" s="45" t="s">
        <v>152</v>
      </c>
      <c r="E715" s="50" t="s">
        <v>347</v>
      </c>
      <c r="F715" s="47" t="s">
        <v>69</v>
      </c>
      <c r="G715" s="101">
        <v>6</v>
      </c>
      <c r="H715" s="79">
        <v>91884.166666666672</v>
      </c>
      <c r="I715" s="27">
        <f>Table2[[#This Row],[Քանակ]]*Table2[[#This Row],[ Միավորի գին]]</f>
        <v>551305</v>
      </c>
      <c r="J715" s="1" t="s">
        <v>330</v>
      </c>
      <c r="K715" s="56" t="s">
        <v>335</v>
      </c>
    </row>
    <row r="716" spans="2:11" ht="44.25" customHeight="1" thickBot="1" x14ac:dyDescent="0.3">
      <c r="B716" s="85">
        <f>IF(J716&lt;&gt;"",VALUE(LEFT(B715,FIND("/",B715&amp;"/")-1))+1,LEFT(B715,FIND("/",B715&amp;"/")-1)&amp;"/"&amp;IF(ISNUMBER(SEARCH("/",B715)),VALUE(RIGHT(B715,LEN(B715)-FIND("/",B715)))+1,1))</f>
        <v>20260591</v>
      </c>
      <c r="C716" s="45" t="s">
        <v>27</v>
      </c>
      <c r="D716" s="45" t="s">
        <v>152</v>
      </c>
      <c r="E716" s="22" t="s">
        <v>210</v>
      </c>
      <c r="F716" s="1" t="s">
        <v>8</v>
      </c>
      <c r="G716" s="101">
        <v>1</v>
      </c>
      <c r="H716" s="79">
        <v>858966</v>
      </c>
      <c r="I716" s="27">
        <f>Table2[[#This Row],[Քանակ]]*Table2[[#This Row],[ Միավորի գին]]</f>
        <v>858966</v>
      </c>
      <c r="J716" s="1" t="s">
        <v>330</v>
      </c>
      <c r="K716" s="56" t="s">
        <v>335</v>
      </c>
    </row>
    <row r="717" spans="2:11" ht="44.25" customHeight="1" thickBot="1" x14ac:dyDescent="0.3">
      <c r="B717" s="85">
        <f>IF(J717&lt;&gt;"",VALUE(LEFT(B716,FIND("/",B716&amp;"/")-1))+1,LEFT(B716,FIND("/",B716&amp;"/")-1)&amp;"/"&amp;IF(ISNUMBER(SEARCH("/",B716)),VALUE(RIGHT(B716,LEN(B716)-FIND("/",B716)))+1,1))</f>
        <v>20260592</v>
      </c>
      <c r="C717" s="45" t="s">
        <v>27</v>
      </c>
      <c r="D717" s="52" t="s">
        <v>152</v>
      </c>
      <c r="E717" s="22" t="s">
        <v>210</v>
      </c>
      <c r="F717" s="47" t="s">
        <v>69</v>
      </c>
      <c r="G717" s="101">
        <v>67</v>
      </c>
      <c r="H717" s="80">
        <v>60000</v>
      </c>
      <c r="I717" s="27">
        <f>Table2[[#This Row],[Քանակ]]*Table2[[#This Row],[ Միավորի գին]]</f>
        <v>4020000</v>
      </c>
      <c r="J717" s="1" t="s">
        <v>330</v>
      </c>
      <c r="K717" s="56" t="s">
        <v>335</v>
      </c>
    </row>
    <row r="718" spans="2:11" ht="44.25" customHeight="1" thickBot="1" x14ac:dyDescent="0.3">
      <c r="B718" s="85">
        <f>IF(J718&lt;&gt;"",VALUE(LEFT(B717,FIND("/",B717&amp;"/")-1))+1,LEFT(B717,FIND("/",B717&amp;"/")-1)&amp;"/"&amp;IF(ISNUMBER(SEARCH("/",B717)),VALUE(RIGHT(B717,LEN(B717)-FIND("/",B717)))+1,1))</f>
        <v>20260593</v>
      </c>
      <c r="C718" s="45" t="s">
        <v>27</v>
      </c>
      <c r="D718" s="52" t="s">
        <v>152</v>
      </c>
      <c r="E718" s="22" t="s">
        <v>210</v>
      </c>
      <c r="F718" s="47" t="s">
        <v>69</v>
      </c>
      <c r="G718" s="101">
        <v>2</v>
      </c>
      <c r="H718" s="80">
        <v>627073.59728394996</v>
      </c>
      <c r="I718" s="27">
        <f>Table2[[#This Row],[Քանակ]]*Table2[[#This Row],[ Միավորի գին]]</f>
        <v>1254147.1945678999</v>
      </c>
      <c r="J718" s="1" t="s">
        <v>330</v>
      </c>
      <c r="K718" s="56" t="s">
        <v>335</v>
      </c>
    </row>
    <row r="719" spans="2:11" ht="44.25" customHeight="1" thickBot="1" x14ac:dyDescent="0.3">
      <c r="B719" s="85">
        <f>IF(J719&lt;&gt;"",VALUE(LEFT(B718,FIND("/",B718&amp;"/")-1))+1,LEFT(B718,FIND("/",B718&amp;"/")-1)&amp;"/"&amp;IF(ISNUMBER(SEARCH("/",B718)),VALUE(RIGHT(B718,LEN(B718)-FIND("/",B718)))+1,1))</f>
        <v>20260594</v>
      </c>
      <c r="C719" s="45" t="s">
        <v>27</v>
      </c>
      <c r="D719" s="52" t="s">
        <v>152</v>
      </c>
      <c r="E719" s="22" t="s">
        <v>210</v>
      </c>
      <c r="F719" s="1" t="s">
        <v>8</v>
      </c>
      <c r="G719" s="101">
        <v>1</v>
      </c>
      <c r="H719" s="80">
        <v>265649.02864197525</v>
      </c>
      <c r="I719" s="27">
        <f>Table2[[#This Row],[Քանակ]]*Table2[[#This Row],[ Միավորի գին]]</f>
        <v>265649.02864197525</v>
      </c>
      <c r="J719" s="1" t="s">
        <v>330</v>
      </c>
      <c r="K719" s="56" t="s">
        <v>335</v>
      </c>
    </row>
    <row r="720" spans="2:11" ht="44.25" customHeight="1" thickBot="1" x14ac:dyDescent="0.3">
      <c r="B720" s="85">
        <f>IF(J720&lt;&gt;"",VALUE(LEFT(B719,FIND("/",B719&amp;"/")-1))+1,LEFT(B719,FIND("/",B719&amp;"/")-1)&amp;"/"&amp;IF(ISNUMBER(SEARCH("/",B719)),VALUE(RIGHT(B719,LEN(B719)-FIND("/",B719)))+1,1))</f>
        <v>20260595</v>
      </c>
      <c r="C720" s="45" t="s">
        <v>45</v>
      </c>
      <c r="D720" s="52" t="s">
        <v>152</v>
      </c>
      <c r="E720" s="22" t="s">
        <v>428</v>
      </c>
      <c r="F720" s="47" t="s">
        <v>69</v>
      </c>
      <c r="G720" s="101">
        <v>70</v>
      </c>
      <c r="H720" s="80">
        <v>13873.657142857142</v>
      </c>
      <c r="I720" s="27">
        <f>Table2[[#This Row],[Քանակ]]*Table2[[#This Row],[ Միավորի գին]]</f>
        <v>971156</v>
      </c>
      <c r="J720" s="1" t="s">
        <v>330</v>
      </c>
      <c r="K720" s="56" t="s">
        <v>335</v>
      </c>
    </row>
    <row r="721" spans="2:11" ht="44.25" customHeight="1" thickBot="1" x14ac:dyDescent="0.3">
      <c r="B721" s="85" cm="1">
        <f t="array" ref="B721">IF(J721&lt;&gt;"",VALUE(LEFT(B720,FIND("/",B720&amp;"/")-1))+1,LEFT(B720,FIND("/",G689B687&amp;"/")-1)&amp;"/"&amp;IF(ISNUMBER(SEARCH("/",B720)),VALUE(RIGHT(B720,LEN(B720)-FIND("/",B720)))+1,1))</f>
        <v>20260596</v>
      </c>
      <c r="C721" s="45" t="s">
        <v>27</v>
      </c>
      <c r="D721" s="45" t="s">
        <v>152</v>
      </c>
      <c r="E721" s="22" t="s">
        <v>210</v>
      </c>
      <c r="F721" s="1" t="s">
        <v>8</v>
      </c>
      <c r="G721" s="101">
        <v>1</v>
      </c>
      <c r="H721" s="80">
        <v>45512536.607999995</v>
      </c>
      <c r="I721" s="27">
        <f>Table2[[#This Row],[Քանակ]]*Table2[[#This Row],[ Միավորի գին]]</f>
        <v>45512536.607999995</v>
      </c>
      <c r="J721" s="1" t="s">
        <v>330</v>
      </c>
      <c r="K721" s="56" t="s">
        <v>335</v>
      </c>
    </row>
    <row r="722" spans="2:11" ht="44.25" customHeight="1" thickBot="1" x14ac:dyDescent="0.3">
      <c r="B722" s="85">
        <f>IF(J722&lt;&gt;"",VALUE(LEFT(B721,FIND("/",B721&amp;"/")-1))+1,LEFT(B721,FIND("/",B721&amp;"/")-1)&amp;"/"&amp;IF(ISNUMBER(SEARCH("/",B721)),VALUE(RIGHT(B721,LEN(B721)-FIND("/",B721)))+1,1))</f>
        <v>20260597</v>
      </c>
      <c r="C722" s="45" t="s">
        <v>27</v>
      </c>
      <c r="D722" s="45" t="s">
        <v>152</v>
      </c>
      <c r="E722" s="22" t="s">
        <v>210</v>
      </c>
      <c r="F722" s="1" t="s">
        <v>8</v>
      </c>
      <c r="G722" s="101">
        <v>1</v>
      </c>
      <c r="H722" s="80">
        <v>1098360</v>
      </c>
      <c r="I722" s="27">
        <f>Table2[[#This Row],[Քանակ]]*Table2[[#This Row],[ Միավորի գին]]</f>
        <v>1098360</v>
      </c>
      <c r="J722" s="1" t="s">
        <v>330</v>
      </c>
      <c r="K722" s="56" t="s">
        <v>335</v>
      </c>
    </row>
    <row r="723" spans="2:11" ht="44.25" customHeight="1" thickBot="1" x14ac:dyDescent="0.3">
      <c r="B723" s="85">
        <f>IF(J723&lt;&gt;"",VALUE(LEFT(B722,FIND("/",B722&amp;"/")-1))+1,LEFT(B722,FIND("/",B722&amp;"/")-1)&amp;"/"&amp;IF(ISNUMBER(SEARCH("/",B722)),VALUE(RIGHT(B722,LEN(B722)-FIND("/",B722)))+1,1))</f>
        <v>20260598</v>
      </c>
      <c r="C723" s="45" t="s">
        <v>45</v>
      </c>
      <c r="D723" s="53" t="s">
        <v>152</v>
      </c>
      <c r="E723" s="128" t="s">
        <v>347</v>
      </c>
      <c r="F723" s="47" t="s">
        <v>69</v>
      </c>
      <c r="G723" s="101">
        <v>16</v>
      </c>
      <c r="H723" s="27">
        <v>483491.5625</v>
      </c>
      <c r="I723" s="27">
        <f>Table2[[#This Row],[Քանակ]]*Table2[[#This Row],[ Միավորի գին]]</f>
        <v>7735865</v>
      </c>
      <c r="J723" s="1" t="s">
        <v>330</v>
      </c>
      <c r="K723" s="56" t="s">
        <v>335</v>
      </c>
    </row>
    <row r="724" spans="2:11" ht="44.25" customHeight="1" thickBot="1" x14ac:dyDescent="0.3">
      <c r="B724" s="85">
        <f>IF(J724&lt;&gt;"",VALUE(LEFT(B723,FIND("/",B723&amp;"/")-1))+1,LEFT(B723,FIND("/",B723&amp;"/")-1)&amp;"/"&amp;IF(ISNUMBER(SEARCH("/",B723)),VALUE(RIGHT(B723,LEN(B723)-FIND("/",B723)))+1,1))</f>
        <v>20260599</v>
      </c>
      <c r="C724" s="45" t="s">
        <v>27</v>
      </c>
      <c r="D724" s="45" t="s">
        <v>152</v>
      </c>
      <c r="E724" s="50" t="s">
        <v>347</v>
      </c>
      <c r="F724" s="1" t="s">
        <v>8</v>
      </c>
      <c r="G724" s="104">
        <v>1</v>
      </c>
      <c r="H724" s="80">
        <v>1192268</v>
      </c>
      <c r="I724" s="15">
        <f>Table2[[#This Row],[Քանակ]]*Table2[[#This Row],[ Միավորի գին]]</f>
        <v>1192268</v>
      </c>
      <c r="J724" s="1" t="s">
        <v>330</v>
      </c>
      <c r="K724" s="56" t="s">
        <v>335</v>
      </c>
    </row>
    <row r="725" spans="2:11" ht="44.25" customHeight="1" thickBot="1" x14ac:dyDescent="0.3">
      <c r="B725" s="85">
        <f>IF(J725&lt;&gt;"",VALUE(LEFT(B724,FIND("/",B724&amp;"/")-1))+1,LEFT(B724,FIND("/",B724&amp;"/")-1)&amp;"/"&amp;IF(ISNUMBER(SEARCH("/",B724)),VALUE(RIGHT(B724,LEN(B724)-FIND("/",B724)))+1,1))</f>
        <v>20260600</v>
      </c>
      <c r="C725" s="26" t="s">
        <v>45</v>
      </c>
      <c r="D725" s="24" t="s">
        <v>152</v>
      </c>
      <c r="E725" s="50" t="s">
        <v>347</v>
      </c>
      <c r="F725" s="47" t="s">
        <v>8</v>
      </c>
      <c r="G725" s="104">
        <v>1</v>
      </c>
      <c r="H725" s="80">
        <v>5211727</v>
      </c>
      <c r="I725" s="15">
        <f>Table2[[#This Row],[Քանակ]]*Table2[[#This Row],[ Միավորի գին]]</f>
        <v>5211727</v>
      </c>
      <c r="J725" s="1" t="s">
        <v>330</v>
      </c>
      <c r="K725" s="56" t="s">
        <v>335</v>
      </c>
    </row>
    <row r="726" spans="2:11" ht="44.25" customHeight="1" thickBot="1" x14ac:dyDescent="0.3">
      <c r="B726" s="85">
        <f>IF(J726&lt;&gt;"",VALUE(LEFT(B725,FIND("/",B725&amp;"/")-1))+1,LEFT(B725,FIND("/",B725&amp;"/")-1)&amp;"/"&amp;IF(ISNUMBER(SEARCH("/",B725)),VALUE(RIGHT(B725,LEN(B725)-FIND("/",B725)))+1,1))</f>
        <v>20260601</v>
      </c>
      <c r="C726" s="26" t="s">
        <v>45</v>
      </c>
      <c r="D726" s="24" t="s">
        <v>152</v>
      </c>
      <c r="E726" s="50" t="s">
        <v>347</v>
      </c>
      <c r="F726" s="47" t="s">
        <v>8</v>
      </c>
      <c r="G726" s="104">
        <v>1</v>
      </c>
      <c r="H726" s="80">
        <v>1170590</v>
      </c>
      <c r="I726" s="15">
        <f>Table2[[#This Row],[Քանակ]]*Table2[[#This Row],[ Միավորի գին]]</f>
        <v>1170590</v>
      </c>
      <c r="J726" s="1" t="s">
        <v>330</v>
      </c>
      <c r="K726" s="56" t="s">
        <v>335</v>
      </c>
    </row>
    <row r="727" spans="2:11" ht="44.25" customHeight="1" thickBot="1" x14ac:dyDescent="0.3">
      <c r="B727" s="85">
        <f>IF(J727&lt;&gt;"",VALUE(LEFT(B726,FIND("/",B726&amp;"/")-1))+1,LEFT(B726,FIND("/",B726&amp;"/")-1)&amp;"/"&amp;IF(ISNUMBER(SEARCH("/",B726)),VALUE(RIGHT(B726,LEN(B726)-FIND("/",B726)))+1,1))</f>
        <v>20260602</v>
      </c>
      <c r="C727" s="26" t="s">
        <v>45</v>
      </c>
      <c r="D727" s="24" t="s">
        <v>152</v>
      </c>
      <c r="E727" s="50" t="s">
        <v>347</v>
      </c>
      <c r="F727" s="47" t="s">
        <v>8</v>
      </c>
      <c r="G727" s="104">
        <v>1</v>
      </c>
      <c r="H727" s="80">
        <v>388245.66122222214</v>
      </c>
      <c r="I727" s="15">
        <f>Table2[[#This Row],[Քանակ]]*Table2[[#This Row],[ Միավորի գին]]</f>
        <v>388245.66122222214</v>
      </c>
      <c r="J727" s="1" t="s">
        <v>330</v>
      </c>
      <c r="K727" s="56" t="s">
        <v>335</v>
      </c>
    </row>
    <row r="728" spans="2:11" ht="44.25" customHeight="1" thickBot="1" x14ac:dyDescent="0.3">
      <c r="B728" s="85">
        <f>IF(J728&lt;&gt;"",VALUE(LEFT(B727,FIND("/",B727&amp;"/")-1))+1,LEFT(B727,FIND("/",B727&amp;"/")-1)&amp;"/"&amp;IF(ISNUMBER(SEARCH("/",B727)),VALUE(RIGHT(B727,LEN(B727)-FIND("/",B727)))+1,1))</f>
        <v>20260603</v>
      </c>
      <c r="C728" s="45" t="s">
        <v>27</v>
      </c>
      <c r="D728" s="24" t="s">
        <v>152</v>
      </c>
      <c r="E728" s="22" t="s">
        <v>210</v>
      </c>
      <c r="F728" s="47" t="s">
        <v>8</v>
      </c>
      <c r="G728" s="104">
        <v>1</v>
      </c>
      <c r="H728" s="82">
        <v>159626</v>
      </c>
      <c r="I728" s="15">
        <f>Table2[[#This Row],[Քանակ]]*Table2[[#This Row],[ Միավորի գին]]</f>
        <v>159626</v>
      </c>
      <c r="J728" s="1" t="s">
        <v>330</v>
      </c>
      <c r="K728" s="56" t="s">
        <v>335</v>
      </c>
    </row>
    <row r="729" spans="2:11" ht="44.25" customHeight="1" thickBot="1" x14ac:dyDescent="0.3">
      <c r="B729" s="85">
        <f>IF(J729&lt;&gt;"",VALUE(LEFT(B728,FIND("/",B728&amp;"/")-1))+1,LEFT(B728,FIND("/",B728&amp;"/")-1)&amp;"/"&amp;IF(ISNUMBER(SEARCH("/",B728)),VALUE(RIGHT(B728,LEN(B728)-FIND("/",B728)))+1,1))</f>
        <v>20260604</v>
      </c>
      <c r="C729" s="45" t="s">
        <v>27</v>
      </c>
      <c r="D729" s="24" t="s">
        <v>152</v>
      </c>
      <c r="E729" s="22" t="s">
        <v>210</v>
      </c>
      <c r="F729" s="47" t="s">
        <v>8</v>
      </c>
      <c r="G729" s="104">
        <v>1</v>
      </c>
      <c r="H729" s="82">
        <v>27855.593333333334</v>
      </c>
      <c r="I729" s="15">
        <f>Table2[[#This Row],[Քանակ]]*Table2[[#This Row],[ Միավորի գին]]</f>
        <v>27855.593333333334</v>
      </c>
      <c r="J729" s="1" t="s">
        <v>330</v>
      </c>
      <c r="K729" s="56" t="s">
        <v>335</v>
      </c>
    </row>
    <row r="730" spans="2:11" ht="44.25" customHeight="1" thickBot="1" x14ac:dyDescent="0.3">
      <c r="B730" s="85">
        <f>IF(J730&lt;&gt;"",VALUE(LEFT(B729,FIND("/",B729&amp;"/")-1))+1,LEFT(B729,FIND("/",B729&amp;"/")-1)&amp;"/"&amp;IF(ISNUMBER(SEARCH("/",B729)),VALUE(RIGHT(B729,LEN(B729)-FIND("/",B729)))+1,1))</f>
        <v>20260605</v>
      </c>
      <c r="C730" s="45" t="s">
        <v>45</v>
      </c>
      <c r="D730" s="24" t="s">
        <v>152</v>
      </c>
      <c r="E730" s="22" t="s">
        <v>210</v>
      </c>
      <c r="F730" s="1" t="s">
        <v>8</v>
      </c>
      <c r="G730" s="104">
        <v>1</v>
      </c>
      <c r="H730" s="82">
        <v>210000</v>
      </c>
      <c r="I730" s="15">
        <f>Table2[[#This Row],[Քանակ]]*Table2[[#This Row],[ Միավորի գին]]</f>
        <v>210000</v>
      </c>
      <c r="J730" s="1" t="s">
        <v>330</v>
      </c>
      <c r="K730" s="56"/>
    </row>
    <row r="731" spans="2:11" ht="44.25" customHeight="1" thickBot="1" x14ac:dyDescent="0.3">
      <c r="B731" s="85">
        <f>IF(J731&lt;&gt;"",VALUE(LEFT(B730,FIND("/",B730&amp;"/")-1))+1,LEFT(B730,FIND("/",B730&amp;"/")-1)&amp;"/"&amp;IF(ISNUMBER(SEARCH("/",B730)),VALUE(RIGHT(B730,LEN(B730)-FIND("/",B730)))+1,1))</f>
        <v>20260606</v>
      </c>
      <c r="C731" s="26" t="s">
        <v>32</v>
      </c>
      <c r="D731" s="24" t="s">
        <v>152</v>
      </c>
      <c r="E731" s="129" t="s">
        <v>429</v>
      </c>
      <c r="F731" s="125" t="s">
        <v>8</v>
      </c>
      <c r="G731" s="105">
        <v>1</v>
      </c>
      <c r="H731" s="82">
        <v>580324.86111111112</v>
      </c>
      <c r="I731" s="15">
        <f>Table2[[#This Row],[Քանակ]]*Table2[[#This Row],[ Միավորի գին]]</f>
        <v>580324.86111111112</v>
      </c>
      <c r="J731" s="1" t="s">
        <v>330</v>
      </c>
      <c r="K731" s="56" t="s">
        <v>335</v>
      </c>
    </row>
    <row r="732" spans="2:11" ht="44.25" customHeight="1" thickBot="1" x14ac:dyDescent="0.3">
      <c r="B732" s="85">
        <f>IF(J732&lt;&gt;"",VALUE(LEFT(B731,FIND("/",B731&amp;"/")-1))+1,LEFT(B731,FIND("/",B731&amp;"/")-1)&amp;"/"&amp;IF(ISNUMBER(SEARCH("/",B731)),VALUE(RIGHT(B731,LEN(B731)-FIND("/",B731)))+1,1))</f>
        <v>20260607</v>
      </c>
      <c r="C732" s="26" t="s">
        <v>32</v>
      </c>
      <c r="D732" s="24" t="s">
        <v>152</v>
      </c>
      <c r="E732" s="129" t="s">
        <v>429</v>
      </c>
      <c r="F732" s="125" t="s">
        <v>8</v>
      </c>
      <c r="G732" s="105">
        <v>1</v>
      </c>
      <c r="H732" s="82">
        <v>1300655.4814814813</v>
      </c>
      <c r="I732" s="15">
        <f>Table2[[#This Row],[Քանակ]]*Table2[[#This Row],[ Միավորի գին]]</f>
        <v>1300655.4814814813</v>
      </c>
      <c r="J732" s="1" t="s">
        <v>330</v>
      </c>
      <c r="K732" s="56" t="s">
        <v>335</v>
      </c>
    </row>
    <row r="733" spans="2:11" ht="44.25" customHeight="1" thickBot="1" x14ac:dyDescent="0.3">
      <c r="B733" s="85">
        <f>IF(J733&lt;&gt;"",VALUE(LEFT(B732,FIND("/",B732&amp;"/")-1))+1,LEFT(B732,FIND("/",B732&amp;"/")-1)&amp;"/"&amp;IF(ISNUMBER(SEARCH("/",B732)),VALUE(RIGHT(B732,LEN(B732)-FIND("/",B732)))+1,1))</f>
        <v>20260608</v>
      </c>
      <c r="C733" s="24" t="s">
        <v>27</v>
      </c>
      <c r="D733" s="24" t="s">
        <v>152</v>
      </c>
      <c r="E733" s="22" t="s">
        <v>210</v>
      </c>
      <c r="F733" s="1" t="s">
        <v>69</v>
      </c>
      <c r="G733" s="104">
        <v>2</v>
      </c>
      <c r="H733" s="79">
        <v>113511.75111111101</v>
      </c>
      <c r="I733" s="15">
        <f>Table2[[#This Row],[Քանակ]]*Table2[[#This Row],[ Միավորի գին]]</f>
        <v>227023.50222222201</v>
      </c>
      <c r="J733" s="1" t="s">
        <v>330</v>
      </c>
      <c r="K733" s="56"/>
    </row>
    <row r="734" spans="2:11" ht="44.25" customHeight="1" thickBot="1" x14ac:dyDescent="0.3">
      <c r="B734" s="85">
        <f>IF(J734&lt;&gt;"",VALUE(LEFT(B733,FIND("/",B733&amp;"/")-1))+1,LEFT(B733,FIND("/",B733&amp;"/")-1)&amp;"/"&amp;IF(ISNUMBER(SEARCH("/",B733)),VALUE(RIGHT(B733,LEN(B733)-FIND("/",B733)))+1,1))</f>
        <v>20260609</v>
      </c>
      <c r="C734" s="24" t="s">
        <v>27</v>
      </c>
      <c r="D734" s="24" t="s">
        <v>152</v>
      </c>
      <c r="E734" s="22" t="s">
        <v>210</v>
      </c>
      <c r="F734" s="1" t="s">
        <v>69</v>
      </c>
      <c r="G734" s="104">
        <v>18</v>
      </c>
      <c r="H734" s="82">
        <v>94593.111111111109</v>
      </c>
      <c r="I734" s="15">
        <f>Table2[[#This Row],[Քանակ]]*Table2[[#This Row],[ Միավորի գին]]</f>
        <v>1702676</v>
      </c>
      <c r="J734" s="1" t="s">
        <v>330</v>
      </c>
      <c r="K734" s="56" t="s">
        <v>335</v>
      </c>
    </row>
    <row r="735" spans="2:11" ht="44.25" customHeight="1" thickBot="1" x14ac:dyDescent="0.3">
      <c r="B735" s="85">
        <f>IF(J735&lt;&gt;"",VALUE(LEFT(B734,FIND("/",B734&amp;"/")-1))+1,LEFT(B734,FIND("/",B734&amp;"/")-1)&amp;"/"&amp;IF(ISNUMBER(SEARCH("/",B734)),VALUE(RIGHT(B734,LEN(B734)-FIND("/",B734)))+1,1))</f>
        <v>20260610</v>
      </c>
      <c r="C735" s="24" t="s">
        <v>27</v>
      </c>
      <c r="D735" s="24" t="s">
        <v>152</v>
      </c>
      <c r="E735" s="22" t="s">
        <v>210</v>
      </c>
      <c r="F735" s="1" t="s">
        <v>8</v>
      </c>
      <c r="G735" s="104">
        <v>1</v>
      </c>
      <c r="H735" s="82">
        <v>33108</v>
      </c>
      <c r="I735" s="15">
        <f>Table2[[#This Row],[Քանակ]]*Table2[[#This Row],[ Միավորի գին]]</f>
        <v>33108</v>
      </c>
      <c r="J735" s="1" t="s">
        <v>330</v>
      </c>
      <c r="K735" s="56" t="s">
        <v>335</v>
      </c>
    </row>
    <row r="736" spans="2:11" ht="44.25" customHeight="1" thickBot="1" x14ac:dyDescent="0.3">
      <c r="B736" s="85">
        <f>IF(J736&lt;&gt;"",VALUE(LEFT(B735,FIND("/",B735&amp;"/")-1))+1,LEFT(B735,FIND("/",B735&amp;"/")-1)&amp;"/"&amp;IF(ISNUMBER(SEARCH("/",B735)),VALUE(RIGHT(B735,LEN(B735)-FIND("/",B735)))+1,1))</f>
        <v>20260611</v>
      </c>
      <c r="C736" s="24" t="s">
        <v>27</v>
      </c>
      <c r="D736" s="24" t="s">
        <v>152</v>
      </c>
      <c r="E736" s="22" t="s">
        <v>210</v>
      </c>
      <c r="F736" s="1" t="s">
        <v>8</v>
      </c>
      <c r="G736" s="104">
        <v>1</v>
      </c>
      <c r="H736" s="82">
        <v>118241.40740740739</v>
      </c>
      <c r="I736" s="15">
        <f>Table2[[#This Row],[Քանակ]]*Table2[[#This Row],[ Միավորի գին]]</f>
        <v>118241.40740740739</v>
      </c>
      <c r="J736" s="1" t="s">
        <v>330</v>
      </c>
      <c r="K736" s="56" t="s">
        <v>335</v>
      </c>
    </row>
    <row r="737" spans="2:11" ht="44.25" customHeight="1" thickBot="1" x14ac:dyDescent="0.3">
      <c r="B737" s="85">
        <f>IF(J737&lt;&gt;"",VALUE(LEFT(B736,FIND("/",B736&amp;"/")-1))+1,LEFT(B736,FIND("/",B736&amp;"/")-1)&amp;"/"&amp;IF(ISNUMBER(SEARCH("/",B736)),VALUE(RIGHT(B736,LEN(B736)-FIND("/",B736)))+1,1))</f>
        <v>20260612</v>
      </c>
      <c r="C737" s="24"/>
      <c r="D737" s="24"/>
      <c r="E737" s="22"/>
      <c r="F737" s="1"/>
      <c r="G737" s="104"/>
      <c r="H737" s="82"/>
      <c r="I737" s="15"/>
      <c r="J737" s="1" t="s">
        <v>330</v>
      </c>
      <c r="K737" s="56"/>
    </row>
    <row r="738" spans="2:11" ht="44.25" customHeight="1" thickBot="1" x14ac:dyDescent="0.3">
      <c r="B738" s="85">
        <f>IF(J738&lt;&gt;"",VALUE(LEFT(B737,FIND("/",B737&amp;"/")-1))+1,LEFT(B737,FIND("/",B737&amp;"/")-1)&amp;"/"&amp;IF(ISNUMBER(SEARCH("/",B737)),VALUE(RIGHT(B737,LEN(B737)-FIND("/",B737)))+1,1))</f>
        <v>20260613</v>
      </c>
      <c r="C738" s="24" t="s">
        <v>27</v>
      </c>
      <c r="D738" s="24" t="s">
        <v>152</v>
      </c>
      <c r="E738" s="25" t="s">
        <v>317</v>
      </c>
      <c r="F738" s="1" t="s">
        <v>69</v>
      </c>
      <c r="G738" s="104">
        <v>10</v>
      </c>
      <c r="H738" s="82">
        <v>500000</v>
      </c>
      <c r="I738" s="15">
        <f>Table2[[#This Row],[Քանակ]]*Table2[[#This Row],[ Միավորի գին]]</f>
        <v>5000000</v>
      </c>
      <c r="J738" s="1" t="s">
        <v>330</v>
      </c>
      <c r="K738" s="56" t="s">
        <v>335</v>
      </c>
    </row>
    <row r="739" spans="2:11" ht="44.25" customHeight="1" thickBot="1" x14ac:dyDescent="0.3">
      <c r="B739" s="85">
        <f>IF(J739&lt;&gt;"",VALUE(LEFT(B738,FIND("/",B738&amp;"/")-1))+1,LEFT(B738,FIND("/",B738&amp;"/")-1)&amp;"/"&amp;IF(ISNUMBER(SEARCH("/",B738)),VALUE(RIGHT(B738,LEN(B738)-FIND("/",B738)))+1,1))</f>
        <v>20260614</v>
      </c>
      <c r="C739" s="24" t="s">
        <v>27</v>
      </c>
      <c r="D739" s="24" t="s">
        <v>152</v>
      </c>
      <c r="E739" s="51" t="s">
        <v>430</v>
      </c>
      <c r="F739" s="1" t="s">
        <v>8</v>
      </c>
      <c r="G739" s="104">
        <v>1</v>
      </c>
      <c r="H739" s="82">
        <v>43355.18271604937</v>
      </c>
      <c r="I739" s="15">
        <f>Table2[[#This Row],[Քանակ]]*Table2[[#This Row],[ Միավորի գին]]</f>
        <v>43355.18271604937</v>
      </c>
      <c r="J739" s="1" t="s">
        <v>330</v>
      </c>
      <c r="K739" s="56" t="s">
        <v>335</v>
      </c>
    </row>
    <row r="740" spans="2:11" ht="44.25" customHeight="1" thickBot="1" x14ac:dyDescent="0.3">
      <c r="B740" s="85">
        <f>IF(J740&lt;&gt;"",VALUE(LEFT(B739,FIND("/",B739&amp;"/")-1))+1,LEFT(B739,FIND("/",B739&amp;"/")-1)&amp;"/"&amp;IF(ISNUMBER(SEARCH("/",B739)),VALUE(RIGHT(B739,LEN(B739)-FIND("/",B739)))+1,1))</f>
        <v>20260615</v>
      </c>
      <c r="C740" s="24" t="s">
        <v>27</v>
      </c>
      <c r="D740" s="24" t="s">
        <v>152</v>
      </c>
      <c r="E740" s="22" t="s">
        <v>210</v>
      </c>
      <c r="F740" s="1" t="s">
        <v>8</v>
      </c>
      <c r="G740" s="104">
        <v>1</v>
      </c>
      <c r="H740" s="82">
        <v>788276.04938271584</v>
      </c>
      <c r="I740" s="15">
        <f>Table2[[#This Row],[Քանակ]]*Table2[[#This Row],[ Միավորի գին]]</f>
        <v>788276.04938271584</v>
      </c>
      <c r="J740" s="1" t="s">
        <v>330</v>
      </c>
      <c r="K740" s="56" t="s">
        <v>335</v>
      </c>
    </row>
    <row r="741" spans="2:11" ht="44.25" customHeight="1" thickBot="1" x14ac:dyDescent="0.3">
      <c r="B741" s="85">
        <f>IF(J741&lt;&gt;"",VALUE(LEFT(B740,FIND("/",B740&amp;"/")-1))+1,LEFT(B740,FIND("/",B740&amp;"/")-1)&amp;"/"&amp;IF(ISNUMBER(SEARCH("/",B740)),VALUE(RIGHT(B740,LEN(B740)-FIND("/",B740)))+1,1))</f>
        <v>20260616</v>
      </c>
      <c r="C741" s="24" t="s">
        <v>27</v>
      </c>
      <c r="D741" s="24" t="s">
        <v>152</v>
      </c>
      <c r="E741" s="22" t="s">
        <v>210</v>
      </c>
      <c r="F741" s="1" t="s">
        <v>8</v>
      </c>
      <c r="G741" s="104">
        <v>1</v>
      </c>
      <c r="H741" s="82">
        <v>25579.557802469131</v>
      </c>
      <c r="I741" s="15">
        <f>Table2[[#This Row],[Քանակ]]*Table2[[#This Row],[ Միավորի գին]]</f>
        <v>25579.557802469131</v>
      </c>
      <c r="J741" s="1" t="s">
        <v>330</v>
      </c>
      <c r="K741" s="56" t="s">
        <v>335</v>
      </c>
    </row>
    <row r="742" spans="2:11" ht="44.25" customHeight="1" thickBot="1" x14ac:dyDescent="0.3">
      <c r="B742" s="85">
        <f>IF(J742&lt;&gt;"",VALUE(LEFT(B741,FIND("/",B741&amp;"/")-1))+1,LEFT(B741,FIND("/",B741&amp;"/")-1)&amp;"/"&amp;IF(ISNUMBER(SEARCH("/",B741)),VALUE(RIGHT(B741,LEN(B741)-FIND("/",B741)))+1,1))</f>
        <v>20260617</v>
      </c>
      <c r="C742" s="24" t="s">
        <v>32</v>
      </c>
      <c r="D742" s="24" t="s">
        <v>152</v>
      </c>
      <c r="E742" s="51" t="s">
        <v>318</v>
      </c>
      <c r="F742" s="1" t="s">
        <v>8</v>
      </c>
      <c r="G742" s="104">
        <v>1</v>
      </c>
      <c r="H742" s="79">
        <v>738000000</v>
      </c>
      <c r="I742" s="15">
        <f>Table2[[#This Row],[Քանակ]]*Table2[[#This Row],[ Միավորի գին]]</f>
        <v>738000000</v>
      </c>
      <c r="J742" s="1" t="s">
        <v>329</v>
      </c>
      <c r="K742" s="56" t="s">
        <v>335</v>
      </c>
    </row>
    <row r="743" spans="2:11" ht="44.25" customHeight="1" thickBot="1" x14ac:dyDescent="0.3">
      <c r="B743" s="85">
        <f>IF(J743&lt;&gt;"",VALUE(LEFT(B742,FIND("/",B742&amp;"/")-1))+1,LEFT(B742,FIND("/",B742&amp;"/")-1)&amp;"/"&amp;IF(ISNUMBER(SEARCH("/",B742)),VALUE(RIGHT(B742,LEN(B742)-FIND("/",B742)))+1,1))</f>
        <v>20260618</v>
      </c>
      <c r="C743" s="45" t="s">
        <v>27</v>
      </c>
      <c r="D743" s="45" t="s">
        <v>152</v>
      </c>
      <c r="E743" s="22" t="s">
        <v>210</v>
      </c>
      <c r="F743" s="1" t="s">
        <v>8</v>
      </c>
      <c r="G743" s="104">
        <v>1</v>
      </c>
      <c r="H743" s="79">
        <v>1960000</v>
      </c>
      <c r="I743" s="15">
        <f>Table2[[#This Row],[Քանակ]]*Table2[[#This Row],[ Միավորի գին]]</f>
        <v>1960000</v>
      </c>
      <c r="J743" s="1" t="s">
        <v>330</v>
      </c>
      <c r="K743" s="56" t="s">
        <v>335</v>
      </c>
    </row>
    <row r="744" spans="2:11" ht="44.25" customHeight="1" thickBot="1" x14ac:dyDescent="0.3">
      <c r="B744" s="85">
        <f>IF(J744&lt;&gt;"",VALUE(LEFT(B743,FIND("/",B743&amp;"/")-1))+1,LEFT(B743,FIND("/",B743&amp;"/")-1)&amp;"/"&amp;IF(ISNUMBER(SEARCH("/",B743)),VALUE(RIGHT(B743,LEN(B743)-FIND("/",B743)))+1,1))</f>
        <v>20260619</v>
      </c>
      <c r="C744" s="45" t="s">
        <v>27</v>
      </c>
      <c r="D744" s="45" t="s">
        <v>152</v>
      </c>
      <c r="E744" s="22" t="s">
        <v>210</v>
      </c>
      <c r="F744" s="1" t="s">
        <v>69</v>
      </c>
      <c r="G744" s="104">
        <v>2</v>
      </c>
      <c r="H744" s="79">
        <v>691747.23444444453</v>
      </c>
      <c r="I744" s="15">
        <f>Table2[[#This Row],[Քանակ]]*Table2[[#This Row],[ Միավորի գին]]</f>
        <v>1383494.4688888891</v>
      </c>
      <c r="J744" s="1" t="s">
        <v>330</v>
      </c>
      <c r="K744" s="56" t="s">
        <v>335</v>
      </c>
    </row>
    <row r="745" spans="2:11" ht="44.25" customHeight="1" thickBot="1" x14ac:dyDescent="0.3">
      <c r="B745" s="85">
        <f>IF(J745&lt;&gt;"",VALUE(LEFT(B744,FIND("/",B744&amp;"/")-1))+1,LEFT(B744,FIND("/",B744&amp;"/")-1)&amp;"/"&amp;IF(ISNUMBER(SEARCH("/",B744)),VALUE(RIGHT(B744,LEN(B744)-FIND("/",B744)))+1,1))</f>
        <v>20260620</v>
      </c>
      <c r="C745" s="45" t="s">
        <v>27</v>
      </c>
      <c r="D745" s="45" t="s">
        <v>152</v>
      </c>
      <c r="E745" s="128" t="s">
        <v>431</v>
      </c>
      <c r="F745" s="125" t="s">
        <v>69</v>
      </c>
      <c r="G745" s="104">
        <v>2</v>
      </c>
      <c r="H745" s="79">
        <v>108387.95679012344</v>
      </c>
      <c r="I745" s="15">
        <f>Table2[[#This Row],[Քանակ]]*Table2[[#This Row],[ Միավորի գին]]</f>
        <v>216775.91358024688</v>
      </c>
      <c r="J745" s="1" t="s">
        <v>330</v>
      </c>
      <c r="K745" s="56" t="s">
        <v>335</v>
      </c>
    </row>
    <row r="746" spans="2:11" ht="44.25" customHeight="1" thickBot="1" x14ac:dyDescent="0.3">
      <c r="B746" s="85">
        <f>IF(J746&lt;&gt;"",VALUE(LEFT(B745,FIND("/",B745&amp;"/")-1))+1,LEFT(B745,FIND("/",B745&amp;"/")-1)&amp;"/"&amp;IF(ISNUMBER(SEARCH("/",B745)),VALUE(RIGHT(B745,LEN(B745)-FIND("/",B745)))+1,1))</f>
        <v>20260621</v>
      </c>
      <c r="C746" s="45" t="s">
        <v>32</v>
      </c>
      <c r="D746" s="45" t="s">
        <v>152</v>
      </c>
      <c r="E746" s="128" t="s">
        <v>398</v>
      </c>
      <c r="F746" s="47" t="s">
        <v>8</v>
      </c>
      <c r="G746" s="104">
        <v>1</v>
      </c>
      <c r="H746" s="79">
        <v>10551361.111111112</v>
      </c>
      <c r="I746" s="15">
        <f>Table2[[#This Row],[Քանակ]]*Table2[[#This Row],[ Միավորի գին]]</f>
        <v>10551361.111111112</v>
      </c>
      <c r="J746" s="1" t="s">
        <v>330</v>
      </c>
      <c r="K746" s="56" t="s">
        <v>335</v>
      </c>
    </row>
    <row r="747" spans="2:11" ht="44.25" customHeight="1" thickBot="1" x14ac:dyDescent="0.3">
      <c r="B747" s="85">
        <f>IF(J747&lt;&gt;"",VALUE(LEFT(B746,FIND("/",B746&amp;"/")-1))+1,LEFT(B746,FIND("/",B746&amp;"/")-1)&amp;"/"&amp;IF(ISNUMBER(SEARCH("/",B746)),VALUE(RIGHT(B746,LEN(B746)-FIND("/",B746)))+1,1))</f>
        <v>20260622</v>
      </c>
      <c r="C747" s="45" t="s">
        <v>32</v>
      </c>
      <c r="D747" s="45" t="s">
        <v>152</v>
      </c>
      <c r="E747" s="128" t="s">
        <v>152</v>
      </c>
      <c r="F747" s="47" t="s">
        <v>8</v>
      </c>
      <c r="G747" s="104">
        <v>1</v>
      </c>
      <c r="H747" s="79">
        <v>11395470</v>
      </c>
      <c r="I747" s="15">
        <f>Table2[[#This Row],[Քանակ]]*Table2[[#This Row],[ Միավորի գին]]</f>
        <v>11395470</v>
      </c>
      <c r="J747" s="1" t="s">
        <v>330</v>
      </c>
      <c r="K747" s="56" t="s">
        <v>335</v>
      </c>
    </row>
    <row r="748" spans="2:11" ht="44.25" customHeight="1" thickBot="1" x14ac:dyDescent="0.3">
      <c r="B748" s="85">
        <f>IF(J748&lt;&gt;"",VALUE(LEFT(B747,FIND("/",B747&amp;"/")-1))+1,LEFT(B747,FIND("/",B747&amp;"/")-1)&amp;"/"&amp;IF(ISNUMBER(SEARCH("/",B747)),VALUE(RIGHT(B747,LEN(B747)-FIND("/",B747)))+1,1))</f>
        <v>20260623</v>
      </c>
      <c r="C748" s="45" t="s">
        <v>32</v>
      </c>
      <c r="D748" s="45" t="s">
        <v>152</v>
      </c>
      <c r="E748" s="128" t="s">
        <v>152</v>
      </c>
      <c r="F748" s="47" t="s">
        <v>8</v>
      </c>
      <c r="G748" s="104">
        <v>1</v>
      </c>
      <c r="H748" s="79">
        <v>1306680.56</v>
      </c>
      <c r="I748" s="15">
        <f>Table2[[#This Row],[Քանակ]]*Table2[[#This Row],[ Միավորի գին]]</f>
        <v>1306680.56</v>
      </c>
      <c r="J748" s="1" t="s">
        <v>330</v>
      </c>
      <c r="K748" s="56" t="s">
        <v>335</v>
      </c>
    </row>
    <row r="749" spans="2:11" ht="87" customHeight="1" thickBot="1" x14ac:dyDescent="0.3">
      <c r="B749" s="85">
        <f>IF(J749&lt;&gt;"",VALUE(LEFT(B748,FIND("/",B748&amp;"/")-1))+1,LEFT(B748,FIND("/",B748&amp;"/")-1)&amp;"/"&amp;IF(ISNUMBER(SEARCH("/",B748)),VALUE(RIGHT(B748,LEN(B748)-FIND("/",B748)))+1,1))</f>
        <v>20260624</v>
      </c>
      <c r="C749" s="45" t="s">
        <v>32</v>
      </c>
      <c r="D749" s="45" t="s">
        <v>152</v>
      </c>
      <c r="E749" s="50" t="s">
        <v>468</v>
      </c>
      <c r="F749" s="47" t="s">
        <v>8</v>
      </c>
      <c r="G749" s="104">
        <v>1</v>
      </c>
      <c r="H749" s="79">
        <v>8746000</v>
      </c>
      <c r="I749" s="15">
        <f>Table2[[#This Row],[Քանակ]]*Table2[[#This Row],[ Միավորի գին]]</f>
        <v>8746000</v>
      </c>
      <c r="J749" s="1" t="s">
        <v>329</v>
      </c>
      <c r="K749" s="56" t="s">
        <v>335</v>
      </c>
    </row>
    <row r="750" spans="2:11" ht="44.25" customHeight="1" thickBot="1" x14ac:dyDescent="0.3">
      <c r="B750" s="85">
        <f>IF(J750&lt;&gt;"",VALUE(LEFT(B749,FIND("/",B749&amp;"/")-1))+1,LEFT(B749,FIND("/",B749&amp;"/")-1)&amp;"/"&amp;IF(ISNUMBER(SEARCH("/",B749)),VALUE(RIGHT(B749,LEN(B749)-FIND("/",B749)))+1,1))</f>
        <v>20260625</v>
      </c>
      <c r="C750" s="45" t="s">
        <v>32</v>
      </c>
      <c r="D750" s="45" t="s">
        <v>152</v>
      </c>
      <c r="E750" s="50" t="s">
        <v>432</v>
      </c>
      <c r="F750" s="47" t="s">
        <v>8</v>
      </c>
      <c r="G750" s="104">
        <v>1</v>
      </c>
      <c r="H750" s="79">
        <v>3930000</v>
      </c>
      <c r="I750" s="15">
        <f>Table2[[#This Row],[Քանակ]]*Table2[[#This Row],[ Միավորի գին]]</f>
        <v>3930000</v>
      </c>
      <c r="J750" s="1" t="s">
        <v>330</v>
      </c>
      <c r="K750" s="56" t="s">
        <v>335</v>
      </c>
    </row>
    <row r="751" spans="2:11" ht="44.25" customHeight="1" thickBot="1" x14ac:dyDescent="0.3">
      <c r="B751" s="85">
        <f>IF(J751&lt;&gt;"",VALUE(LEFT(B750,FIND("/",B750&amp;"/")-1))+1,LEFT(B750,FIND("/",B750&amp;"/")-1)&amp;"/"&amp;IF(ISNUMBER(SEARCH("/",B750)),VALUE(RIGHT(B750,LEN(B750)-FIND("/",B750)))+1,1))</f>
        <v>20260626</v>
      </c>
      <c r="C751" s="45" t="s">
        <v>32</v>
      </c>
      <c r="D751" s="45" t="s">
        <v>152</v>
      </c>
      <c r="E751" s="50" t="s">
        <v>433</v>
      </c>
      <c r="F751" s="47" t="s">
        <v>8</v>
      </c>
      <c r="G751" s="104">
        <v>1</v>
      </c>
      <c r="H751" s="79">
        <v>3000000</v>
      </c>
      <c r="I751" s="15">
        <f>Table2[[#This Row],[Քանակ]]*Table2[[#This Row],[ Միավորի գին]]</f>
        <v>3000000</v>
      </c>
      <c r="J751" s="1" t="s">
        <v>330</v>
      </c>
      <c r="K751" s="56" t="s">
        <v>335</v>
      </c>
    </row>
    <row r="752" spans="2:11" ht="44.25" customHeight="1" thickBot="1" x14ac:dyDescent="0.3">
      <c r="B752" s="85">
        <f>IF(J752&lt;&gt;"",VALUE(LEFT(B751,FIND("/",B751&amp;"/")-1))+1,LEFT(B751,FIND("/",B751&amp;"/")-1)&amp;"/"&amp;IF(ISNUMBER(SEARCH("/",B751)),VALUE(RIGHT(B751,LEN(B751)-FIND("/",B751)))+1,1))</f>
        <v>20260627</v>
      </c>
      <c r="C752" s="24" t="s">
        <v>32</v>
      </c>
      <c r="D752" s="24" t="s">
        <v>59</v>
      </c>
      <c r="E752" s="20" t="s">
        <v>59</v>
      </c>
      <c r="F752" s="1" t="s">
        <v>69</v>
      </c>
      <c r="G752" s="104">
        <v>2</v>
      </c>
      <c r="H752" s="16">
        <v>24515385</v>
      </c>
      <c r="I752" s="4">
        <f>G752*H752</f>
        <v>49030770</v>
      </c>
      <c r="J752" s="1" t="s">
        <v>329</v>
      </c>
      <c r="K752" s="56"/>
    </row>
    <row r="753" spans="2:11" ht="44.25" customHeight="1" thickBot="1" x14ac:dyDescent="0.3">
      <c r="B753" s="85">
        <f>IF(J753&lt;&gt;"",VALUE(LEFT(B752,FIND("/",B752&amp;"/")-1))+1,LEFT(B752,FIND("/",B752&amp;"/")-1)&amp;"/"&amp;IF(ISNUMBER(SEARCH("/",B752)),VALUE(RIGHT(B752,LEN(B752)-FIND("/",B752)))+1,1))</f>
        <v>20260628</v>
      </c>
      <c r="C753" s="24" t="s">
        <v>32</v>
      </c>
      <c r="D753" s="24" t="s">
        <v>152</v>
      </c>
      <c r="E753" s="20" t="s">
        <v>469</v>
      </c>
      <c r="F753" s="1" t="s">
        <v>8</v>
      </c>
      <c r="G753" s="104">
        <v>1</v>
      </c>
      <c r="H753" s="16">
        <v>3600000</v>
      </c>
      <c r="I753" s="4">
        <f t="shared" ref="I753:I803" si="16">G753*H753</f>
        <v>3600000</v>
      </c>
      <c r="J753" s="1" t="s">
        <v>330</v>
      </c>
      <c r="K753" s="56"/>
    </row>
    <row r="754" spans="2:11" ht="44.25" customHeight="1" thickBot="1" x14ac:dyDescent="0.3">
      <c r="B754" s="85">
        <f>IF(J754&lt;&gt;"",VALUE(LEFT(B753,FIND("/",B753&amp;"/")-1))+1,LEFT(B753,FIND("/",B753&amp;"/")-1)&amp;"/"&amp;IF(ISNUMBER(SEARCH("/",B753)),VALUE(RIGHT(B753,LEN(B753)-FIND("/",B753)))+1,1))</f>
        <v>20260629</v>
      </c>
      <c r="C754" s="24" t="s">
        <v>32</v>
      </c>
      <c r="D754" s="24" t="s">
        <v>152</v>
      </c>
      <c r="E754" s="20" t="s">
        <v>59</v>
      </c>
      <c r="F754" s="1" t="s">
        <v>69</v>
      </c>
      <c r="G754" s="104">
        <v>3</v>
      </c>
      <c r="H754" s="16">
        <v>6000000</v>
      </c>
      <c r="I754" s="4">
        <f t="shared" si="16"/>
        <v>18000000</v>
      </c>
      <c r="J754" s="1" t="s">
        <v>329</v>
      </c>
      <c r="K754" s="56"/>
    </row>
    <row r="755" spans="2:11" ht="44.25" customHeight="1" thickBot="1" x14ac:dyDescent="0.3">
      <c r="B755" s="85">
        <f>IF(J755&lt;&gt;"",VALUE(LEFT(B754,FIND("/",B754&amp;"/")-1))+1,LEFT(B754,FIND("/",B754&amp;"/")-1)&amp;"/"&amp;IF(ISNUMBER(SEARCH("/",B754)),VALUE(RIGHT(B754,LEN(B754)-FIND("/",B754)))+1,1))</f>
        <v>20260630</v>
      </c>
      <c r="C755" s="24" t="s">
        <v>32</v>
      </c>
      <c r="D755" s="24" t="s">
        <v>152</v>
      </c>
      <c r="E755" s="22" t="s">
        <v>59</v>
      </c>
      <c r="F755" s="1" t="s">
        <v>8</v>
      </c>
      <c r="G755" s="104">
        <v>1</v>
      </c>
      <c r="H755" s="16">
        <v>5400000</v>
      </c>
      <c r="I755" s="4">
        <f t="shared" si="16"/>
        <v>5400000</v>
      </c>
      <c r="J755" s="1" t="s">
        <v>330</v>
      </c>
      <c r="K755" s="56"/>
    </row>
    <row r="756" spans="2:11" ht="44.25" customHeight="1" thickBot="1" x14ac:dyDescent="0.3">
      <c r="B756" s="85">
        <f>IF(J756&lt;&gt;"",VALUE(LEFT(B755,FIND("/",B755&amp;"/")-1))+1,LEFT(B755,FIND("/",B755&amp;"/")-1)&amp;"/"&amp;IF(ISNUMBER(SEARCH("/",B755)),VALUE(RIGHT(B755,LEN(B755)-FIND("/",B755)))+1,1))</f>
        <v>20260631</v>
      </c>
      <c r="C756" s="24" t="s">
        <v>27</v>
      </c>
      <c r="D756" s="24" t="s">
        <v>152</v>
      </c>
      <c r="E756" s="20" t="s">
        <v>434</v>
      </c>
      <c r="F756" s="1" t="s">
        <v>8</v>
      </c>
      <c r="G756" s="104"/>
      <c r="H756" s="4"/>
      <c r="I756" s="4">
        <f>I757+I758+I759+I760+I761+I762+I763</f>
        <v>32810800</v>
      </c>
      <c r="J756" s="1" t="s">
        <v>329</v>
      </c>
      <c r="K756" s="56" t="s">
        <v>333</v>
      </c>
    </row>
    <row r="757" spans="2:11" s="38" customFormat="1" ht="44.25" customHeight="1" outlineLevel="1" thickBot="1" x14ac:dyDescent="0.3">
      <c r="B757" s="85" t="str">
        <f>IF(J757&lt;&gt;"",VALUE(LEFT(B756,FIND("/",B756&amp;"/")-1))+1,LEFT(B756,FIND("/",B756&amp;"/")-1)&amp;"/"&amp;IF(ISNUMBER(SEARCH("/",B756)),VALUE(RIGHT(B756,LEN(B756)-FIND("/",B756)))+1,1))</f>
        <v>20260631/1</v>
      </c>
      <c r="C757" s="39" t="s">
        <v>27</v>
      </c>
      <c r="D757" s="39" t="s">
        <v>152</v>
      </c>
      <c r="E757" s="40" t="s">
        <v>434</v>
      </c>
      <c r="F757" s="34" t="s">
        <v>8</v>
      </c>
      <c r="G757" s="97">
        <v>1</v>
      </c>
      <c r="H757" s="36">
        <v>7556600</v>
      </c>
      <c r="I757" s="41">
        <f t="shared" si="16"/>
        <v>7556600</v>
      </c>
      <c r="J757" s="34"/>
      <c r="K757" s="56" t="s">
        <v>333</v>
      </c>
    </row>
    <row r="758" spans="2:11" s="38" customFormat="1" ht="44.25" customHeight="1" outlineLevel="1" thickBot="1" x14ac:dyDescent="0.3">
      <c r="B758" s="85" t="str">
        <f>IF(J758&lt;&gt;"",VALUE(LEFT(B757,FIND("/",B757&amp;"/")-1))+1,LEFT(B757,FIND("/",B757&amp;"/")-1)&amp;"/"&amp;IF(ISNUMBER(SEARCH("/",B757)),VALUE(RIGHT(B757,LEN(B757)-FIND("/",B757)))+1,1))</f>
        <v>20260631/2</v>
      </c>
      <c r="C758" s="39" t="s">
        <v>27</v>
      </c>
      <c r="D758" s="39" t="s">
        <v>152</v>
      </c>
      <c r="E758" s="40" t="s">
        <v>434</v>
      </c>
      <c r="F758" s="34" t="s">
        <v>8</v>
      </c>
      <c r="G758" s="97">
        <v>1</v>
      </c>
      <c r="H758" s="36">
        <v>5124800</v>
      </c>
      <c r="I758" s="41">
        <f t="shared" si="16"/>
        <v>5124800</v>
      </c>
      <c r="J758" s="34"/>
      <c r="K758" s="56" t="s">
        <v>333</v>
      </c>
    </row>
    <row r="759" spans="2:11" s="38" customFormat="1" ht="44.25" customHeight="1" outlineLevel="1" thickBot="1" x14ac:dyDescent="0.3">
      <c r="B759" s="85" t="str">
        <f>IF(J759&lt;&gt;"",VALUE(LEFT(B758,FIND("/",B758&amp;"/")-1))+1,LEFT(B758,FIND("/",B758&amp;"/")-1)&amp;"/"&amp;IF(ISNUMBER(SEARCH("/",B758)),VALUE(RIGHT(B758,LEN(B758)-FIND("/",B758)))+1,1))</f>
        <v>20260631/3</v>
      </c>
      <c r="C759" s="39" t="s">
        <v>27</v>
      </c>
      <c r="D759" s="39" t="s">
        <v>152</v>
      </c>
      <c r="E759" s="40" t="s">
        <v>434</v>
      </c>
      <c r="F759" s="34" t="s">
        <v>8</v>
      </c>
      <c r="G759" s="97">
        <v>1</v>
      </c>
      <c r="H759" s="36">
        <v>3439900</v>
      </c>
      <c r="I759" s="41">
        <f t="shared" si="16"/>
        <v>3439900</v>
      </c>
      <c r="J759" s="34"/>
      <c r="K759" s="56" t="s">
        <v>333</v>
      </c>
    </row>
    <row r="760" spans="2:11" s="38" customFormat="1" ht="44.25" customHeight="1" outlineLevel="1" thickBot="1" x14ac:dyDescent="0.3">
      <c r="B760" s="85" t="str">
        <f>IF(J760&lt;&gt;"",VALUE(LEFT(B759,FIND("/",B759&amp;"/")-1))+1,LEFT(B759,FIND("/",B759&amp;"/")-1)&amp;"/"&amp;IF(ISNUMBER(SEARCH("/",B759)),VALUE(RIGHT(B759,LEN(B759)-FIND("/",B759)))+1,1))</f>
        <v>20260631/4</v>
      </c>
      <c r="C760" s="39" t="s">
        <v>27</v>
      </c>
      <c r="D760" s="39" t="s">
        <v>152</v>
      </c>
      <c r="E760" s="40" t="s">
        <v>434</v>
      </c>
      <c r="F760" s="34" t="s">
        <v>8</v>
      </c>
      <c r="G760" s="97">
        <v>1</v>
      </c>
      <c r="H760" s="36">
        <v>2559500</v>
      </c>
      <c r="I760" s="41">
        <f t="shared" si="16"/>
        <v>2559500</v>
      </c>
      <c r="J760" s="34"/>
      <c r="K760" s="56" t="s">
        <v>333</v>
      </c>
    </row>
    <row r="761" spans="2:11" s="38" customFormat="1" ht="44.25" customHeight="1" outlineLevel="1" thickBot="1" x14ac:dyDescent="0.3">
      <c r="B761" s="85" t="str">
        <f>IF(J761&lt;&gt;"",VALUE(LEFT(B760,FIND("/",B760&amp;"/")-1))+1,LEFT(B760,FIND("/",B760&amp;"/")-1)&amp;"/"&amp;IF(ISNUMBER(SEARCH("/",B760)),VALUE(RIGHT(B760,LEN(B760)-FIND("/",B760)))+1,1))</f>
        <v>20260631/5</v>
      </c>
      <c r="C761" s="39" t="s">
        <v>27</v>
      </c>
      <c r="D761" s="39" t="s">
        <v>152</v>
      </c>
      <c r="E761" s="40" t="s">
        <v>434</v>
      </c>
      <c r="F761" s="34" t="s">
        <v>8</v>
      </c>
      <c r="G761" s="97">
        <v>1</v>
      </c>
      <c r="H761" s="36">
        <v>2130000</v>
      </c>
      <c r="I761" s="41">
        <f>G761*H761</f>
        <v>2130000</v>
      </c>
      <c r="J761" s="34"/>
      <c r="K761" s="56" t="s">
        <v>333</v>
      </c>
    </row>
    <row r="762" spans="2:11" s="38" customFormat="1" ht="44.25" customHeight="1" outlineLevel="1" thickBot="1" x14ac:dyDescent="0.3">
      <c r="B762" s="85" t="str">
        <f>IF(J762&lt;&gt;"",VALUE(LEFT(B761,FIND("/",B761&amp;"/")-1))+1,LEFT(B761,FIND("/",B761&amp;"/")-1)&amp;"/"&amp;IF(ISNUMBER(SEARCH("/",B761)),VALUE(RIGHT(B761,LEN(B761)-FIND("/",B761)))+1,1))</f>
        <v>20260631/6</v>
      </c>
      <c r="C762" s="39" t="s">
        <v>27</v>
      </c>
      <c r="D762" s="39" t="s">
        <v>152</v>
      </c>
      <c r="E762" s="40" t="s">
        <v>347</v>
      </c>
      <c r="F762" s="34" t="s">
        <v>69</v>
      </c>
      <c r="G762" s="97">
        <v>3</v>
      </c>
      <c r="H762" s="36">
        <v>1500000</v>
      </c>
      <c r="I762" s="41">
        <f t="shared" ref="I762:I763" si="17">G762*H762</f>
        <v>4500000</v>
      </c>
      <c r="J762" s="34"/>
      <c r="K762" s="56" t="s">
        <v>333</v>
      </c>
    </row>
    <row r="763" spans="2:11" s="38" customFormat="1" ht="44.25" customHeight="1" outlineLevel="1" thickBot="1" x14ac:dyDescent="0.3">
      <c r="B763" s="85" t="str">
        <f>IF(J763&lt;&gt;"",VALUE(LEFT(B762,FIND("/",B762&amp;"/")-1))+1,LEFT(B762,FIND("/",B762&amp;"/")-1)&amp;"/"&amp;IF(ISNUMBER(SEARCH("/",B762)),VALUE(RIGHT(B762,LEN(B762)-FIND("/",B762)))+1,1))</f>
        <v>20260631/7</v>
      </c>
      <c r="C763" s="39" t="s">
        <v>27</v>
      </c>
      <c r="D763" s="39" t="s">
        <v>152</v>
      </c>
      <c r="E763" s="40" t="s">
        <v>347</v>
      </c>
      <c r="F763" s="34" t="s">
        <v>69</v>
      </c>
      <c r="G763" s="97">
        <v>5</v>
      </c>
      <c r="H763" s="36">
        <v>1500000</v>
      </c>
      <c r="I763" s="41">
        <f t="shared" si="17"/>
        <v>7500000</v>
      </c>
      <c r="J763" s="34"/>
      <c r="K763" s="56" t="s">
        <v>333</v>
      </c>
    </row>
    <row r="764" spans="2:11" ht="44.25" customHeight="1" thickBot="1" x14ac:dyDescent="0.3">
      <c r="B764" s="85">
        <f>IF(J764&lt;&gt;"",VALUE(LEFT(B761,FIND("/",B761&amp;"/")-1))+1,LEFT(B761,FIND("/",B761&amp;"/")-1)&amp;"/"&amp;IF(ISNUMBER(SEARCH("/",B761)),VALUE(RIGHT(B761,LEN(B761)-FIND("/",B761)))+1,1))</f>
        <v>20260632</v>
      </c>
      <c r="C764" s="24" t="s">
        <v>27</v>
      </c>
      <c r="D764" s="24" t="s">
        <v>152</v>
      </c>
      <c r="E764" s="20" t="s">
        <v>434</v>
      </c>
      <c r="F764" s="1" t="s">
        <v>69</v>
      </c>
      <c r="G764" s="104">
        <v>2</v>
      </c>
      <c r="H764" s="16">
        <v>2886480</v>
      </c>
      <c r="I764" s="4">
        <f t="shared" si="16"/>
        <v>5772960</v>
      </c>
      <c r="J764" s="1" t="s">
        <v>330</v>
      </c>
      <c r="K764" s="56" t="s">
        <v>332</v>
      </c>
    </row>
    <row r="765" spans="2:11" ht="44.25" customHeight="1" thickBot="1" x14ac:dyDescent="0.3">
      <c r="B765" s="85">
        <f>IF(J765&lt;&gt;"",VALUE(LEFT(B764,FIND("/",B764&amp;"/")-1))+1,LEFT(B764,FIND("/",B764&amp;"/")-1)&amp;"/"&amp;IF(ISNUMBER(SEARCH("/",B764)),VALUE(RIGHT(B764,LEN(B764)-FIND("/",B764)))+1,1))</f>
        <v>20260633</v>
      </c>
      <c r="C765" s="24" t="s">
        <v>27</v>
      </c>
      <c r="D765" s="24" t="s">
        <v>152</v>
      </c>
      <c r="E765" s="22" t="s">
        <v>435</v>
      </c>
      <c r="F765" s="1" t="s">
        <v>8</v>
      </c>
      <c r="G765" s="104">
        <v>1</v>
      </c>
      <c r="H765" s="16">
        <v>5700000</v>
      </c>
      <c r="I765" s="4">
        <f t="shared" si="16"/>
        <v>5700000</v>
      </c>
      <c r="J765" s="1" t="s">
        <v>330</v>
      </c>
      <c r="K765" s="56" t="s">
        <v>334</v>
      </c>
    </row>
    <row r="766" spans="2:11" ht="44.25" customHeight="1" thickBot="1" x14ac:dyDescent="0.3">
      <c r="B766" s="85">
        <f>IF(J766&lt;&gt;"",VALUE(LEFT(B765,FIND("/",B765&amp;"/")-1))+1,LEFT(B765,FIND("/",B765&amp;"/")-1)&amp;"/"&amp;IF(ISNUMBER(SEARCH("/",B765)),VALUE(RIGHT(B765,LEN(B765)-FIND("/",B765)))+1,1))</f>
        <v>20260634</v>
      </c>
      <c r="C766" s="24" t="s">
        <v>32</v>
      </c>
      <c r="D766" s="24" t="s">
        <v>152</v>
      </c>
      <c r="E766" s="20" t="s">
        <v>59</v>
      </c>
      <c r="F766" s="1" t="s">
        <v>8</v>
      </c>
      <c r="G766" s="104">
        <v>1</v>
      </c>
      <c r="H766" s="16">
        <v>10800000</v>
      </c>
      <c r="I766" s="4">
        <f t="shared" si="16"/>
        <v>10800000</v>
      </c>
      <c r="J766" s="1" t="s">
        <v>329</v>
      </c>
      <c r="K766" s="56"/>
    </row>
    <row r="767" spans="2:11" ht="44.25" customHeight="1" thickBot="1" x14ac:dyDescent="0.3">
      <c r="B767" s="85">
        <f>IF(J767&lt;&gt;"",VALUE(LEFT(B766,FIND("/",B766&amp;"/")-1))+1,LEFT(B766,FIND("/",B766&amp;"/")-1)&amp;"/"&amp;IF(ISNUMBER(SEARCH("/",B766)),VALUE(RIGHT(B766,LEN(B766)-FIND("/",B766)))+1,1))</f>
        <v>20260635</v>
      </c>
      <c r="C767" s="24" t="s">
        <v>27</v>
      </c>
      <c r="D767" s="24" t="s">
        <v>152</v>
      </c>
      <c r="E767" s="20" t="s">
        <v>434</v>
      </c>
      <c r="F767" s="1" t="s">
        <v>69</v>
      </c>
      <c r="G767" s="104">
        <v>4</v>
      </c>
      <c r="H767" s="16">
        <v>10300000</v>
      </c>
      <c r="I767" s="4">
        <f t="shared" si="16"/>
        <v>41200000</v>
      </c>
      <c r="J767" s="1" t="s">
        <v>329</v>
      </c>
      <c r="K767" s="56" t="s">
        <v>335</v>
      </c>
    </row>
    <row r="768" spans="2:11" ht="44.25" customHeight="1" thickBot="1" x14ac:dyDescent="0.3">
      <c r="B768" s="85">
        <f>IF(J768&lt;&gt;"",VALUE(LEFT(B767,FIND("/",B767&amp;"/")-1))+1,LEFT(B767,FIND("/",B767&amp;"/")-1)&amp;"/"&amp;IF(ISNUMBER(SEARCH("/",B767)),VALUE(RIGHT(B767,LEN(B767)-FIND("/",B767)))+1,1))</f>
        <v>20260636</v>
      </c>
      <c r="C768" s="24" t="s">
        <v>32</v>
      </c>
      <c r="D768" s="24" t="s">
        <v>152</v>
      </c>
      <c r="E768" s="30" t="s">
        <v>470</v>
      </c>
      <c r="F768" s="1" t="s">
        <v>8</v>
      </c>
      <c r="G768" s="104">
        <v>1</v>
      </c>
      <c r="H768" s="16">
        <v>5000000</v>
      </c>
      <c r="I768" s="4">
        <f t="shared" si="16"/>
        <v>5000000</v>
      </c>
      <c r="J768" s="1" t="s">
        <v>330</v>
      </c>
      <c r="K768" s="56"/>
    </row>
    <row r="769" spans="2:11" ht="44.25" customHeight="1" thickBot="1" x14ac:dyDescent="0.3">
      <c r="B769" s="85">
        <f>IF(J769&lt;&gt;"",VALUE(LEFT(B768,FIND("/",B768&amp;"/")-1))+1,LEFT(B768,FIND("/",B768&amp;"/")-1)&amp;"/"&amp;IF(ISNUMBER(SEARCH("/",B768)),VALUE(RIGHT(B768,LEN(B768)-FIND("/",B768)))+1,1))</f>
        <v>20260637</v>
      </c>
      <c r="C769" s="24" t="s">
        <v>27</v>
      </c>
      <c r="D769" s="24" t="s">
        <v>150</v>
      </c>
      <c r="E769" s="20" t="s">
        <v>437</v>
      </c>
      <c r="F769" s="1" t="s">
        <v>10</v>
      </c>
      <c r="G769" s="104">
        <v>1</v>
      </c>
      <c r="H769" s="16">
        <v>2000000</v>
      </c>
      <c r="I769" s="4">
        <f t="shared" si="16"/>
        <v>2000000</v>
      </c>
      <c r="J769" s="1" t="s">
        <v>330</v>
      </c>
      <c r="K769" s="56"/>
    </row>
    <row r="770" spans="2:11" ht="44.25" customHeight="1" thickBot="1" x14ac:dyDescent="0.3">
      <c r="B770" s="85">
        <f>IF(J770&lt;&gt;"",VALUE(LEFT(B769,FIND("/",B769&amp;"/")-1))+1,LEFT(B769,FIND("/",B769&amp;"/")-1)&amp;"/"&amp;IF(ISNUMBER(SEARCH("/",B769)),VALUE(RIGHT(B769,LEN(B769)-FIND("/",B769)))+1,1))</f>
        <v>20260638</v>
      </c>
      <c r="C770" s="24" t="s">
        <v>32</v>
      </c>
      <c r="D770" s="24" t="s">
        <v>152</v>
      </c>
      <c r="E770" s="30" t="s">
        <v>438</v>
      </c>
      <c r="F770" s="1" t="s">
        <v>8</v>
      </c>
      <c r="G770" s="104">
        <v>1</v>
      </c>
      <c r="H770" s="16">
        <v>5000000</v>
      </c>
      <c r="I770" s="4">
        <f t="shared" si="16"/>
        <v>5000000</v>
      </c>
      <c r="J770" s="1" t="s">
        <v>330</v>
      </c>
      <c r="K770" s="56"/>
    </row>
    <row r="771" spans="2:11" ht="44.25" customHeight="1" thickBot="1" x14ac:dyDescent="0.3">
      <c r="B771" s="85">
        <f>IF(J771&lt;&gt;"",VALUE(LEFT(B770,FIND("/",B770&amp;"/")-1))+1,LEFT(B770,FIND("/",B770&amp;"/")-1)&amp;"/"&amp;IF(ISNUMBER(SEARCH("/",B770)),VALUE(RIGHT(B770,LEN(B770)-FIND("/",B770)))+1,1))</f>
        <v>20260639</v>
      </c>
      <c r="C771" s="24" t="s">
        <v>27</v>
      </c>
      <c r="D771" s="24" t="s">
        <v>152</v>
      </c>
      <c r="E771" s="20" t="s">
        <v>434</v>
      </c>
      <c r="F771" s="1" t="s">
        <v>8</v>
      </c>
      <c r="G771" s="104"/>
      <c r="H771" s="4"/>
      <c r="I771" s="4">
        <f>I772+I773+I774</f>
        <v>7605972</v>
      </c>
      <c r="J771" s="1" t="s">
        <v>329</v>
      </c>
      <c r="K771" s="56" t="s">
        <v>335</v>
      </c>
    </row>
    <row r="772" spans="2:11" s="38" customFormat="1" ht="44.25" customHeight="1" outlineLevel="1" thickBot="1" x14ac:dyDescent="0.3">
      <c r="B772" s="85" t="str">
        <f>IF(J772&lt;&gt;"",VALUE(LEFT(B771,FIND("/",B771&amp;"/")-1))+1,LEFT(B771,FIND("/",B771&amp;"/")-1)&amp;"/"&amp;IF(ISNUMBER(SEARCH("/",B771)),VALUE(RIGHT(B771,LEN(B771)-FIND("/",B771)))+1,1))</f>
        <v>20260639/1</v>
      </c>
      <c r="C772" s="39" t="s">
        <v>27</v>
      </c>
      <c r="D772" s="39" t="s">
        <v>152</v>
      </c>
      <c r="E772" s="40" t="s">
        <v>434</v>
      </c>
      <c r="F772" s="34" t="s">
        <v>8</v>
      </c>
      <c r="G772" s="97">
        <v>1</v>
      </c>
      <c r="H772" s="36">
        <v>795000</v>
      </c>
      <c r="I772" s="41">
        <f t="shared" si="16"/>
        <v>795000</v>
      </c>
      <c r="J772" s="34"/>
      <c r="K772" s="56" t="s">
        <v>335</v>
      </c>
    </row>
    <row r="773" spans="2:11" s="38" customFormat="1" ht="44.25" customHeight="1" outlineLevel="1" thickBot="1" x14ac:dyDescent="0.3">
      <c r="B773" s="85" t="str">
        <f>IF(J773&lt;&gt;"",VALUE(LEFT(B772,FIND("/",B772&amp;"/")-1))+1,LEFT(B772,FIND("/",B772&amp;"/")-1)&amp;"/"&amp;IF(ISNUMBER(SEARCH("/",B772)),VALUE(RIGHT(B772,LEN(B772)-FIND("/",B772)))+1,1))</f>
        <v>20260639/2</v>
      </c>
      <c r="C773" s="39" t="s">
        <v>27</v>
      </c>
      <c r="D773" s="39" t="s">
        <v>152</v>
      </c>
      <c r="E773" s="40" t="s">
        <v>434</v>
      </c>
      <c r="F773" s="34" t="s">
        <v>69</v>
      </c>
      <c r="G773" s="97">
        <v>801</v>
      </c>
      <c r="H773" s="36">
        <v>3372</v>
      </c>
      <c r="I773" s="41">
        <f t="shared" si="16"/>
        <v>2700972</v>
      </c>
      <c r="J773" s="34"/>
      <c r="K773" s="56" t="s">
        <v>335</v>
      </c>
    </row>
    <row r="774" spans="2:11" s="38" customFormat="1" ht="44.25" customHeight="1" outlineLevel="1" thickBot="1" x14ac:dyDescent="0.3">
      <c r="B774" s="85" t="str">
        <f>IF(J774&lt;&gt;"",VALUE(LEFT(B773,FIND("/",B773&amp;"/")-1))+1,LEFT(B773,FIND("/",B773&amp;"/")-1)&amp;"/"&amp;IF(ISNUMBER(SEARCH("/",B773)),VALUE(RIGHT(B773,LEN(B773)-FIND("/",B773)))+1,1))</f>
        <v>20260639/3</v>
      </c>
      <c r="C774" s="39" t="s">
        <v>27</v>
      </c>
      <c r="D774" s="39" t="s">
        <v>152</v>
      </c>
      <c r="E774" s="40" t="s">
        <v>347</v>
      </c>
      <c r="F774" s="34" t="s">
        <v>69</v>
      </c>
      <c r="G774" s="97">
        <v>300</v>
      </c>
      <c r="H774" s="36">
        <v>13700</v>
      </c>
      <c r="I774" s="41">
        <f>G774*H774</f>
        <v>4110000</v>
      </c>
      <c r="J774" s="34"/>
      <c r="K774" s="56" t="s">
        <v>335</v>
      </c>
    </row>
    <row r="775" spans="2:11" ht="44.25" customHeight="1" thickBot="1" x14ac:dyDescent="0.3">
      <c r="B775" s="85">
        <f>IF(J775&lt;&gt;"",VALUE(LEFT(B774,FIND("/",B774&amp;"/")-1))+1,LEFT(B774,FIND("/",B774&amp;"/")-1)&amp;"/"&amp;IF(ISNUMBER(SEARCH("/",B774)),VALUE(RIGHT(B774,LEN(B774)-FIND("/",B774)))+1,1))</f>
        <v>20260640</v>
      </c>
      <c r="C775" s="24" t="s">
        <v>27</v>
      </c>
      <c r="D775" s="24" t="s">
        <v>152</v>
      </c>
      <c r="E775" s="20" t="s">
        <v>436</v>
      </c>
      <c r="F775" s="1" t="s">
        <v>69</v>
      </c>
      <c r="G775" s="104">
        <v>50</v>
      </c>
      <c r="H775" s="16">
        <v>272000</v>
      </c>
      <c r="I775" s="4">
        <f t="shared" si="16"/>
        <v>13600000</v>
      </c>
      <c r="J775" s="1" t="s">
        <v>329</v>
      </c>
      <c r="K775" s="56" t="s">
        <v>335</v>
      </c>
    </row>
    <row r="776" spans="2:11" ht="44.25" customHeight="1" thickBot="1" x14ac:dyDescent="0.3">
      <c r="B776" s="85">
        <f>IF(J776&lt;&gt;"",VALUE(LEFT(B775,FIND("/",B775&amp;"/")-1))+1,LEFT(B775,FIND("/",B775&amp;"/")-1)&amp;"/"&amp;IF(ISNUMBER(SEARCH("/",B775)),VALUE(RIGHT(B775,LEN(B775)-FIND("/",B775)))+1,1))</f>
        <v>20260641</v>
      </c>
      <c r="C776" s="24" t="s">
        <v>27</v>
      </c>
      <c r="D776" s="24" t="s">
        <v>152</v>
      </c>
      <c r="E776" s="20" t="s">
        <v>347</v>
      </c>
      <c r="F776" s="1" t="s">
        <v>69</v>
      </c>
      <c r="G776" s="104">
        <v>1600</v>
      </c>
      <c r="H776" s="16">
        <v>12800</v>
      </c>
      <c r="I776" s="4">
        <f t="shared" si="16"/>
        <v>20480000</v>
      </c>
      <c r="J776" s="1" t="s">
        <v>329</v>
      </c>
      <c r="K776" s="56" t="s">
        <v>334</v>
      </c>
    </row>
    <row r="777" spans="2:11" ht="44.25" customHeight="1" thickBot="1" x14ac:dyDescent="0.3">
      <c r="B777" s="85">
        <f>IF(J777&lt;&gt;"",VALUE(LEFT(B776,FIND("/",B776&amp;"/")-1))+1,LEFT(B776,FIND("/",B776&amp;"/")-1)&amp;"/"&amp;IF(ISNUMBER(SEARCH("/",B776)),VALUE(RIGHT(B776,LEN(B776)-FIND("/",B776)))+1,1))</f>
        <v>20260642</v>
      </c>
      <c r="C777" s="24" t="s">
        <v>27</v>
      </c>
      <c r="D777" s="24" t="s">
        <v>152</v>
      </c>
      <c r="E777" s="20" t="s">
        <v>347</v>
      </c>
      <c r="F777" s="1" t="s">
        <v>8</v>
      </c>
      <c r="G777" s="104">
        <v>1</v>
      </c>
      <c r="H777" s="16">
        <v>16575000</v>
      </c>
      <c r="I777" s="4">
        <f t="shared" si="16"/>
        <v>16575000</v>
      </c>
      <c r="J777" s="1" t="s">
        <v>329</v>
      </c>
      <c r="K777" s="56" t="s">
        <v>335</v>
      </c>
    </row>
    <row r="778" spans="2:11" ht="44.25" customHeight="1" thickBot="1" x14ac:dyDescent="0.3">
      <c r="B778" s="85">
        <f>IF(J778&lt;&gt;"",VALUE(LEFT(B777,FIND("/",B777&amp;"/")-1))+1,LEFT(B777,FIND("/",B777&amp;"/")-1)&amp;"/"&amp;IF(ISNUMBER(SEARCH("/",B777)),VALUE(RIGHT(B777,LEN(B777)-FIND("/",B777)))+1,1))</f>
        <v>20260643</v>
      </c>
      <c r="C778" s="24" t="s">
        <v>27</v>
      </c>
      <c r="D778" s="24" t="s">
        <v>152</v>
      </c>
      <c r="E778" s="20" t="s">
        <v>347</v>
      </c>
      <c r="F778" s="1" t="s">
        <v>8</v>
      </c>
      <c r="G778" s="104">
        <v>1</v>
      </c>
      <c r="H778" s="16">
        <v>2589000</v>
      </c>
      <c r="I778" s="4">
        <f t="shared" si="16"/>
        <v>2589000</v>
      </c>
      <c r="J778" s="1" t="s">
        <v>330</v>
      </c>
      <c r="K778" s="56" t="s">
        <v>335</v>
      </c>
    </row>
    <row r="779" spans="2:11" ht="44.25" customHeight="1" thickBot="1" x14ac:dyDescent="0.3">
      <c r="B779" s="85">
        <f>IF(J779&lt;&gt;"",VALUE(LEFT(B778,FIND("/",B778&amp;"/")-1))+1,LEFT(B778,FIND("/",B778&amp;"/")-1)&amp;"/"&amp;IF(ISNUMBER(SEARCH("/",B778)),VALUE(RIGHT(B778,LEN(B778)-FIND("/",B778)))+1,1))</f>
        <v>20260644</v>
      </c>
      <c r="C779" s="24" t="s">
        <v>27</v>
      </c>
      <c r="D779" s="24" t="s">
        <v>152</v>
      </c>
      <c r="E779" s="25" t="s">
        <v>210</v>
      </c>
      <c r="F779" s="1" t="s">
        <v>8</v>
      </c>
      <c r="G779" s="104">
        <v>1</v>
      </c>
      <c r="H779" s="16">
        <v>3000000</v>
      </c>
      <c r="I779" s="4">
        <f t="shared" si="16"/>
        <v>3000000</v>
      </c>
      <c r="J779" s="1" t="s">
        <v>330</v>
      </c>
      <c r="K779" s="56" t="s">
        <v>332</v>
      </c>
    </row>
    <row r="780" spans="2:11" ht="44.25" customHeight="1" thickBot="1" x14ac:dyDescent="0.3">
      <c r="B780" s="85">
        <f>IF(J780&lt;&gt;"",VALUE(LEFT(B779,FIND("/",B779&amp;"/")-1))+1,LEFT(B779,FIND("/",B779&amp;"/")-1)&amp;"/"&amp;IF(ISNUMBER(SEARCH("/",B779)),VALUE(RIGHT(B779,LEN(B779)-FIND("/",B779)))+1,1))</f>
        <v>20260645</v>
      </c>
      <c r="C780" s="24" t="s">
        <v>27</v>
      </c>
      <c r="D780" s="24" t="s">
        <v>152</v>
      </c>
      <c r="E780" s="20" t="s">
        <v>439</v>
      </c>
      <c r="F780" s="1" t="s">
        <v>69</v>
      </c>
      <c r="G780" s="104">
        <v>400</v>
      </c>
      <c r="H780" s="16">
        <v>6810</v>
      </c>
      <c r="I780" s="4">
        <f t="shared" si="16"/>
        <v>2724000</v>
      </c>
      <c r="J780" s="1" t="s">
        <v>330</v>
      </c>
      <c r="K780" s="56" t="s">
        <v>335</v>
      </c>
    </row>
    <row r="781" spans="2:11" ht="44.25" customHeight="1" thickBot="1" x14ac:dyDescent="0.3">
      <c r="B781" s="85">
        <f>IF(J781&lt;&gt;"",VALUE(LEFT(B780,FIND("/",B780&amp;"/")-1))+1,LEFT(B780,FIND("/",B780&amp;"/")-1)&amp;"/"&amp;IF(ISNUMBER(SEARCH("/",B780)),VALUE(RIGHT(B780,LEN(B780)-FIND("/",B780)))+1,1))</f>
        <v>20260646</v>
      </c>
      <c r="C781" s="24" t="s">
        <v>27</v>
      </c>
      <c r="D781" s="24" t="s">
        <v>152</v>
      </c>
      <c r="E781" s="20" t="s">
        <v>436</v>
      </c>
      <c r="F781" s="1" t="s">
        <v>69</v>
      </c>
      <c r="G781" s="104">
        <v>1550</v>
      </c>
      <c r="H781" s="16">
        <v>26800</v>
      </c>
      <c r="I781" s="4">
        <f t="shared" si="16"/>
        <v>41540000</v>
      </c>
      <c r="J781" s="1" t="s">
        <v>329</v>
      </c>
      <c r="K781" s="56" t="s">
        <v>334</v>
      </c>
    </row>
    <row r="782" spans="2:11" ht="44.25" customHeight="1" thickBot="1" x14ac:dyDescent="0.3">
      <c r="B782" s="85">
        <f>IF(J782&lt;&gt;"",VALUE(LEFT(B781,FIND("/",B781&amp;"/")-1))+1,LEFT(B781,FIND("/",B781&amp;"/")-1)&amp;"/"&amp;IF(ISNUMBER(SEARCH("/",B781)),VALUE(RIGHT(B781,LEN(B781)-FIND("/",B781)))+1,1))</f>
        <v>20260647</v>
      </c>
      <c r="C782" s="24" t="s">
        <v>27</v>
      </c>
      <c r="D782" s="24" t="s">
        <v>152</v>
      </c>
      <c r="E782" s="20" t="s">
        <v>436</v>
      </c>
      <c r="F782" s="1" t="s">
        <v>8</v>
      </c>
      <c r="G782" s="104">
        <v>1</v>
      </c>
      <c r="H782" s="16">
        <v>4602000</v>
      </c>
      <c r="I782" s="4">
        <f t="shared" si="16"/>
        <v>4602000</v>
      </c>
      <c r="J782" s="1" t="s">
        <v>330</v>
      </c>
      <c r="K782" s="56" t="s">
        <v>335</v>
      </c>
    </row>
    <row r="783" spans="2:11" ht="44.25" customHeight="1" thickBot="1" x14ac:dyDescent="0.3">
      <c r="B783" s="85">
        <f>IF(J783&lt;&gt;"",VALUE(LEFT(B782,FIND("/",B782&amp;"/")-1))+1,LEFT(B782,FIND("/",B782&amp;"/")-1)&amp;"/"&amp;IF(ISNUMBER(SEARCH("/",B782)),VALUE(RIGHT(B782,LEN(B782)-FIND("/",B782)))+1,1))</f>
        <v>20260648</v>
      </c>
      <c r="C783" s="24" t="s">
        <v>27</v>
      </c>
      <c r="D783" s="24" t="s">
        <v>152</v>
      </c>
      <c r="E783" s="20" t="s">
        <v>439</v>
      </c>
      <c r="F783" s="1" t="s">
        <v>69</v>
      </c>
      <c r="G783" s="104">
        <v>2</v>
      </c>
      <c r="H783" s="16">
        <v>2850000</v>
      </c>
      <c r="I783" s="4">
        <f t="shared" si="16"/>
        <v>5700000</v>
      </c>
      <c r="J783" s="1" t="s">
        <v>330</v>
      </c>
      <c r="K783" s="56" t="s">
        <v>335</v>
      </c>
    </row>
    <row r="784" spans="2:11" ht="44.25" customHeight="1" thickBot="1" x14ac:dyDescent="0.3">
      <c r="B784" s="85">
        <f>IF(J784&lt;&gt;"",VALUE(LEFT(B783,FIND("/",B783&amp;"/")-1))+1,LEFT(B783,FIND("/",B783&amp;"/")-1)&amp;"/"&amp;IF(ISNUMBER(SEARCH("/",B783)),VALUE(RIGHT(B783,LEN(B783)-FIND("/",B783)))+1,1))</f>
        <v>20260649</v>
      </c>
      <c r="C784" s="24" t="s">
        <v>27</v>
      </c>
      <c r="D784" s="24" t="s">
        <v>152</v>
      </c>
      <c r="E784" s="20" t="s">
        <v>347</v>
      </c>
      <c r="F784" s="1" t="s">
        <v>8</v>
      </c>
      <c r="G784" s="104">
        <v>1</v>
      </c>
      <c r="H784" s="16">
        <v>11200800</v>
      </c>
      <c r="I784" s="4">
        <f t="shared" si="16"/>
        <v>11200800</v>
      </c>
      <c r="J784" s="1" t="s">
        <v>330</v>
      </c>
      <c r="K784" s="56" t="s">
        <v>335</v>
      </c>
    </row>
    <row r="785" spans="2:11" ht="44.25" customHeight="1" thickBot="1" x14ac:dyDescent="0.3">
      <c r="B785" s="85">
        <f>IF(J785&lt;&gt;"",VALUE(LEFT(B784,FIND("/",B784&amp;"/")-1))+1,LEFT(B784,FIND("/",B784&amp;"/")-1)&amp;"/"&amp;IF(ISNUMBER(SEARCH("/",B784)),VALUE(RIGHT(B784,LEN(B784)-FIND("/",B784)))+1,1))</f>
        <v>20260650</v>
      </c>
      <c r="C785" s="24" t="s">
        <v>27</v>
      </c>
      <c r="D785" s="24" t="s">
        <v>152</v>
      </c>
      <c r="E785" s="20" t="s">
        <v>347</v>
      </c>
      <c r="F785" s="1" t="s">
        <v>8</v>
      </c>
      <c r="G785" s="104">
        <v>1</v>
      </c>
      <c r="H785" s="16">
        <v>6919487</v>
      </c>
      <c r="I785" s="4">
        <f t="shared" si="16"/>
        <v>6919487</v>
      </c>
      <c r="J785" s="1" t="s">
        <v>330</v>
      </c>
      <c r="K785" s="56" t="s">
        <v>333</v>
      </c>
    </row>
    <row r="786" spans="2:11" ht="44.25" customHeight="1" thickBot="1" x14ac:dyDescent="0.3">
      <c r="B786" s="85">
        <f>IF(J786&lt;&gt;"",VALUE(LEFT(B785,FIND("/",B785&amp;"/")-1))+1,LEFT(B785,FIND("/",B785&amp;"/")-1)&amp;"/"&amp;IF(ISNUMBER(SEARCH("/",B785)),VALUE(RIGHT(B785,LEN(B785)-FIND("/",B785)))+1,1))</f>
        <v>20260651</v>
      </c>
      <c r="C786" s="24"/>
      <c r="D786" s="24"/>
      <c r="E786" s="20"/>
      <c r="F786" s="1"/>
      <c r="G786" s="104"/>
      <c r="H786" s="4"/>
      <c r="I786" s="4"/>
      <c r="J786" s="1" t="s">
        <v>329</v>
      </c>
      <c r="K786" s="56"/>
    </row>
    <row r="787" spans="2:11" s="38" customFormat="1" ht="44.1" customHeight="1" outlineLevel="1" thickBot="1" x14ac:dyDescent="0.3">
      <c r="B787" s="85" t="str">
        <f>IF(J787&lt;&gt;"",VALUE(LEFT(B786,FIND("/",B786&amp;"/")-1))+1,LEFT(B786,FIND("/",B786&amp;"/")-1)&amp;"/"&amp;IF(ISNUMBER(SEARCH("/",B786)),VALUE(RIGHT(B786,LEN(B786)-FIND("/",B786)))+1,1))</f>
        <v>20260651/1</v>
      </c>
      <c r="C787" s="39"/>
      <c r="D787" s="39"/>
      <c r="E787" s="40"/>
      <c r="F787" s="34"/>
      <c r="G787" s="97"/>
      <c r="H787" s="36"/>
      <c r="I787" s="41"/>
      <c r="J787" s="34"/>
      <c r="K787" s="56"/>
    </row>
    <row r="788" spans="2:11" s="38" customFormat="1" ht="44.25" customHeight="1" outlineLevel="1" thickBot="1" x14ac:dyDescent="0.3">
      <c r="B788" s="85" t="str">
        <f>IF(J788&lt;&gt;"",VALUE(LEFT(B787,FIND("/",B787&amp;"/")-1))+1,LEFT(B787,FIND("/",B787&amp;"/")-1)&amp;"/"&amp;IF(ISNUMBER(SEARCH("/",B787)),VALUE(RIGHT(B787,LEN(B787)-FIND("/",B787)))+1,1))</f>
        <v>20260651/2</v>
      </c>
      <c r="C788" s="39"/>
      <c r="D788" s="39"/>
      <c r="E788" s="40"/>
      <c r="F788" s="34"/>
      <c r="G788" s="97"/>
      <c r="H788" s="36"/>
      <c r="I788" s="41"/>
      <c r="J788" s="34"/>
      <c r="K788" s="56"/>
    </row>
    <row r="789" spans="2:11" s="124" customFormat="1" ht="44.25" customHeight="1" thickBot="1" x14ac:dyDescent="0.3">
      <c r="B789" s="85">
        <f>IF(J789&lt;&gt;"",VALUE(LEFT(B788,FIND("/",B788&amp;"/")-1))+1,LEFT(B788,FIND("/",B788&amp;"/")-1)&amp;"/"&amp;IF(ISNUMBER(SEARCH("/",B788)),VALUE(RIGHT(B788,LEN(B788)-FIND("/",B788)))+1,1))</f>
        <v>20260652</v>
      </c>
      <c r="C789" s="24" t="s">
        <v>32</v>
      </c>
      <c r="D789" s="24" t="s">
        <v>152</v>
      </c>
      <c r="E789" s="20" t="s">
        <v>787</v>
      </c>
      <c r="F789" s="125"/>
      <c r="G789" s="104"/>
      <c r="H789" s="16"/>
      <c r="I789" s="4">
        <f>SUM(I790:I791)</f>
        <v>16500000</v>
      </c>
      <c r="J789" s="125" t="s">
        <v>329</v>
      </c>
      <c r="K789" s="56" t="s">
        <v>334</v>
      </c>
    </row>
    <row r="790" spans="2:11" s="38" customFormat="1" ht="44.1" customHeight="1" outlineLevel="1" thickBot="1" x14ac:dyDescent="0.3">
      <c r="B790" s="85" t="str">
        <f>IF(J790&lt;&gt;"",VALUE(LEFT(B789,FIND("/",B789&amp;"/")-1))+1,LEFT(B789,FIND("/",B789&amp;"/")-1)&amp;"/"&amp;IF(ISNUMBER(SEARCH("/",B789)),VALUE(RIGHT(B789,LEN(B789)-FIND("/",B789)))+1,1))</f>
        <v>20260652/1</v>
      </c>
      <c r="C790" s="39" t="s">
        <v>32</v>
      </c>
      <c r="D790" s="39" t="s">
        <v>152</v>
      </c>
      <c r="E790" s="40" t="s">
        <v>787</v>
      </c>
      <c r="F790" s="126" t="s">
        <v>69</v>
      </c>
      <c r="G790" s="97">
        <v>100</v>
      </c>
      <c r="H790" s="36">
        <v>130000</v>
      </c>
      <c r="I790" s="41">
        <f t="shared" ref="I790:I791" si="18">G790*H790</f>
        <v>13000000</v>
      </c>
      <c r="J790" s="126"/>
      <c r="K790" s="56" t="s">
        <v>334</v>
      </c>
    </row>
    <row r="791" spans="2:11" s="38" customFormat="1" ht="44.1" customHeight="1" outlineLevel="1" thickBot="1" x14ac:dyDescent="0.3">
      <c r="B791" s="85" t="str">
        <f>IF(J791&lt;&gt;"",VALUE(LEFT(B790,FIND("/",B790&amp;"/")-1))+1,LEFT(B790,FIND("/",B790&amp;"/")-1)&amp;"/"&amp;IF(ISNUMBER(SEARCH("/",B790)),VALUE(RIGHT(B790,LEN(B790)-FIND("/",B790)))+1,1))</f>
        <v>20260652/2</v>
      </c>
      <c r="C791" s="39" t="s">
        <v>32</v>
      </c>
      <c r="D791" s="39" t="s">
        <v>152</v>
      </c>
      <c r="E791" s="40" t="s">
        <v>787</v>
      </c>
      <c r="F791" s="126" t="s">
        <v>69</v>
      </c>
      <c r="G791" s="97">
        <v>50</v>
      </c>
      <c r="H791" s="36">
        <v>70000</v>
      </c>
      <c r="I791" s="41">
        <f t="shared" si="18"/>
        <v>3500000</v>
      </c>
      <c r="J791" s="126"/>
      <c r="K791" s="56" t="s">
        <v>334</v>
      </c>
    </row>
    <row r="792" spans="2:11" ht="44.25" customHeight="1" thickBot="1" x14ac:dyDescent="0.3">
      <c r="B792" s="85">
        <f>IF(J792&lt;&gt;"",VALUE(LEFT(B789,FIND("/",B789&amp;"/")-1))+1,LEFT(B789,FIND("/",B789&amp;"/")-1)&amp;"/"&amp;IF(ISNUMBER(SEARCH("/",B789)),VALUE(RIGHT(B789,LEN(B789)-FIND("/",B789)))+1,1))</f>
        <v>20260653</v>
      </c>
      <c r="C792" s="24" t="s">
        <v>27</v>
      </c>
      <c r="D792" s="24" t="s">
        <v>152</v>
      </c>
      <c r="E792" s="20" t="s">
        <v>347</v>
      </c>
      <c r="F792" s="1" t="s">
        <v>69</v>
      </c>
      <c r="G792" s="104">
        <v>100</v>
      </c>
      <c r="H792" s="16">
        <v>70000</v>
      </c>
      <c r="I792" s="4">
        <f t="shared" si="16"/>
        <v>7000000</v>
      </c>
      <c r="J792" s="1" t="s">
        <v>329</v>
      </c>
      <c r="K792" s="56" t="s">
        <v>332</v>
      </c>
    </row>
    <row r="793" spans="2:11" ht="44.25" customHeight="1" thickBot="1" x14ac:dyDescent="0.3">
      <c r="B793" s="85">
        <f>IF(J793&lt;&gt;"",VALUE(LEFT(B792,FIND("/",B792&amp;"/")-1))+1,LEFT(B792,FIND("/",B792&amp;"/")-1)&amp;"/"&amp;IF(ISNUMBER(SEARCH("/",B792)),VALUE(RIGHT(B792,LEN(B792)-FIND("/",B792)))+1,1))</f>
        <v>20260654</v>
      </c>
      <c r="C793" s="24" t="s">
        <v>27</v>
      </c>
      <c r="D793" s="24" t="s">
        <v>152</v>
      </c>
      <c r="E793" s="20" t="s">
        <v>347</v>
      </c>
      <c r="F793" s="1" t="s">
        <v>69</v>
      </c>
      <c r="G793" s="104">
        <v>820</v>
      </c>
      <c r="H793" s="16">
        <v>22072</v>
      </c>
      <c r="I793" s="4">
        <f t="shared" si="16"/>
        <v>18099040</v>
      </c>
      <c r="J793" s="1" t="s">
        <v>329</v>
      </c>
      <c r="K793" s="56"/>
    </row>
    <row r="794" spans="2:11" ht="44.25" customHeight="1" thickBot="1" x14ac:dyDescent="0.3">
      <c r="B794" s="85">
        <f>IF(J794&lt;&gt;"",VALUE(LEFT(B793,FIND("/",B793&amp;"/")-1))+1,LEFT(B793,FIND("/",B793&amp;"/")-1)&amp;"/"&amp;IF(ISNUMBER(SEARCH("/",B793)),VALUE(RIGHT(B793,LEN(B793)-FIND("/",B793)))+1,1))</f>
        <v>20260655</v>
      </c>
      <c r="C794" s="24" t="s">
        <v>27</v>
      </c>
      <c r="D794" s="24" t="s">
        <v>152</v>
      </c>
      <c r="E794" s="20" t="s">
        <v>347</v>
      </c>
      <c r="F794" s="1" t="s">
        <v>8</v>
      </c>
      <c r="G794" s="104">
        <v>1</v>
      </c>
      <c r="H794" s="16">
        <v>7000000</v>
      </c>
      <c r="I794" s="4">
        <f t="shared" si="16"/>
        <v>7000000</v>
      </c>
      <c r="J794" s="1" t="s">
        <v>329</v>
      </c>
      <c r="K794" s="56" t="s">
        <v>335</v>
      </c>
    </row>
    <row r="795" spans="2:11" ht="44.25" customHeight="1" thickBot="1" x14ac:dyDescent="0.3">
      <c r="B795" s="85">
        <f>IF(J795&lt;&gt;"",VALUE(LEFT(B794,FIND("/",B794&amp;"/")-1))+1,LEFT(B794,FIND("/",B794&amp;"/")-1)&amp;"/"&amp;IF(ISNUMBER(SEARCH("/",B794)),VALUE(RIGHT(B794,LEN(B794)-FIND("/",B794)))+1,1))</f>
        <v>20260656</v>
      </c>
      <c r="C795" s="24" t="s">
        <v>27</v>
      </c>
      <c r="D795" s="24" t="s">
        <v>152</v>
      </c>
      <c r="E795" s="20" t="s">
        <v>347</v>
      </c>
      <c r="F795" s="1" t="s">
        <v>69</v>
      </c>
      <c r="G795" s="104">
        <v>770</v>
      </c>
      <c r="H795" s="16">
        <v>18800</v>
      </c>
      <c r="I795" s="4">
        <f t="shared" si="16"/>
        <v>14476000</v>
      </c>
      <c r="J795" s="1" t="s">
        <v>329</v>
      </c>
      <c r="K795" s="56" t="s">
        <v>335</v>
      </c>
    </row>
    <row r="796" spans="2:11" ht="44.25" customHeight="1" thickBot="1" x14ac:dyDescent="0.3">
      <c r="B796" s="85">
        <f>IF(J796&lt;&gt;"",VALUE(LEFT(B795,FIND("/",B795&amp;"/")-1))+1,LEFT(B795,FIND("/",B795&amp;"/")-1)&amp;"/"&amp;IF(ISNUMBER(SEARCH("/",B795)),VALUE(RIGHT(B795,LEN(B795)-FIND("/",B795)))+1,1))</f>
        <v>20260657</v>
      </c>
      <c r="C796" s="24" t="s">
        <v>27</v>
      </c>
      <c r="D796" s="24" t="s">
        <v>152</v>
      </c>
      <c r="E796" s="20" t="s">
        <v>210</v>
      </c>
      <c r="F796" s="1" t="s">
        <v>8</v>
      </c>
      <c r="G796" s="104">
        <v>1</v>
      </c>
      <c r="H796" s="16">
        <v>165538</v>
      </c>
      <c r="I796" s="4">
        <f t="shared" si="16"/>
        <v>165538</v>
      </c>
      <c r="J796" s="1" t="s">
        <v>330</v>
      </c>
      <c r="K796" s="56"/>
    </row>
    <row r="797" spans="2:11" ht="44.25" customHeight="1" thickBot="1" x14ac:dyDescent="0.3">
      <c r="B797" s="85">
        <f>IF(J797&lt;&gt;"",VALUE(LEFT(B796,FIND("/",B796&amp;"/")-1))+1,LEFT(B796,FIND("/",B796&amp;"/")-1)&amp;"/"&amp;IF(ISNUMBER(SEARCH("/",B796)),VALUE(RIGHT(B796,LEN(B796)-FIND("/",B796)))+1,1))</f>
        <v>20260658</v>
      </c>
      <c r="C797" s="24"/>
      <c r="D797" s="24"/>
      <c r="E797" s="20"/>
      <c r="F797" s="1"/>
      <c r="G797" s="104"/>
      <c r="H797" s="16"/>
      <c r="I797" s="4"/>
      <c r="J797" s="1" t="s">
        <v>330</v>
      </c>
      <c r="K797" s="56"/>
    </row>
    <row r="798" spans="2:11" ht="44.25" customHeight="1" thickBot="1" x14ac:dyDescent="0.3">
      <c r="B798" s="85">
        <f>IF(J798&lt;&gt;"",VALUE(LEFT(B797,FIND("/",B797&amp;"/")-1))+1,LEFT(B797,FIND("/",B797&amp;"/")-1)&amp;"/"&amp;IF(ISNUMBER(SEARCH("/",B797)),VALUE(RIGHT(B797,LEN(B797)-FIND("/",B797)))+1,1))</f>
        <v>20260659</v>
      </c>
      <c r="C798" s="24"/>
      <c r="D798" s="24"/>
      <c r="E798" s="20"/>
      <c r="F798" s="1"/>
      <c r="G798" s="104"/>
      <c r="H798" s="16"/>
      <c r="I798" s="4"/>
      <c r="J798" s="1" t="s">
        <v>330</v>
      </c>
      <c r="K798" s="56"/>
    </row>
    <row r="799" spans="2:11" ht="44.25" customHeight="1" thickBot="1" x14ac:dyDescent="0.3">
      <c r="B799" s="85">
        <f>IF(J799&lt;&gt;"",VALUE(LEFT(B798,FIND("/",B798&amp;"/")-1))+1,LEFT(B798,FIND("/",B798&amp;"/")-1)&amp;"/"&amp;IF(ISNUMBER(SEARCH("/",B798)),VALUE(RIGHT(B798,LEN(B798)-FIND("/",B798)))+1,1))</f>
        <v>20260660</v>
      </c>
      <c r="C799" s="24" t="s">
        <v>27</v>
      </c>
      <c r="D799" s="24" t="s">
        <v>152</v>
      </c>
      <c r="E799" s="20" t="s">
        <v>440</v>
      </c>
      <c r="F799" s="1" t="s">
        <v>8</v>
      </c>
      <c r="G799" s="104">
        <v>1</v>
      </c>
      <c r="H799" s="16">
        <v>408721</v>
      </c>
      <c r="I799" s="4">
        <f t="shared" si="16"/>
        <v>408721</v>
      </c>
      <c r="J799" s="1" t="s">
        <v>330</v>
      </c>
      <c r="K799" s="56"/>
    </row>
    <row r="800" spans="2:11" ht="44.25" customHeight="1" thickBot="1" x14ac:dyDescent="0.3">
      <c r="B800" s="85">
        <f>IF(J800&lt;&gt;"",VALUE(LEFT(B799,FIND("/",B799&amp;"/")-1))+1,LEFT(B799,FIND("/",B799&amp;"/")-1)&amp;"/"&amp;IF(ISNUMBER(SEARCH("/",B799)),VALUE(RIGHT(B799,LEN(B799)-FIND("/",B799)))+1,1))</f>
        <v>20260661</v>
      </c>
      <c r="C800" s="24" t="s">
        <v>27</v>
      </c>
      <c r="D800" s="24" t="s">
        <v>152</v>
      </c>
      <c r="E800" s="20" t="s">
        <v>440</v>
      </c>
      <c r="F800" s="1" t="s">
        <v>8</v>
      </c>
      <c r="G800" s="104">
        <v>1</v>
      </c>
      <c r="H800" s="16">
        <v>704325</v>
      </c>
      <c r="I800" s="4">
        <f t="shared" si="16"/>
        <v>704325</v>
      </c>
      <c r="J800" s="1" t="s">
        <v>330</v>
      </c>
      <c r="K800" s="56"/>
    </row>
    <row r="801" spans="2:11" ht="44.25" customHeight="1" thickBot="1" x14ac:dyDescent="0.3">
      <c r="B801" s="85">
        <f>IF(J801&lt;&gt;"",VALUE(LEFT(B800,FIND("/",B800&amp;"/")-1))+1,LEFT(B800,FIND("/",B800&amp;"/")-1)&amp;"/"&amp;IF(ISNUMBER(SEARCH("/",B800)),VALUE(RIGHT(B800,LEN(B800)-FIND("/",B800)))+1,1))</f>
        <v>20260662</v>
      </c>
      <c r="C801" s="24" t="s">
        <v>27</v>
      </c>
      <c r="D801" s="24" t="s">
        <v>152</v>
      </c>
      <c r="E801" s="20" t="s">
        <v>210</v>
      </c>
      <c r="F801" s="1" t="s">
        <v>8</v>
      </c>
      <c r="G801" s="104">
        <v>1</v>
      </c>
      <c r="H801" s="16">
        <v>406608</v>
      </c>
      <c r="I801" s="4">
        <f t="shared" si="16"/>
        <v>406608</v>
      </c>
      <c r="J801" s="1" t="s">
        <v>330</v>
      </c>
      <c r="K801" s="56"/>
    </row>
    <row r="802" spans="2:11" ht="44.25" customHeight="1" thickBot="1" x14ac:dyDescent="0.3">
      <c r="B802" s="85">
        <f>IF(J802&lt;&gt;"",VALUE(LEFT(B801,FIND("/",B801&amp;"/")-1))+1,LEFT(B801,FIND("/",B801&amp;"/")-1)&amp;"/"&amp;IF(ISNUMBER(SEARCH("/",B801)),VALUE(RIGHT(B801,LEN(B801)-FIND("/",B801)))+1,1))</f>
        <v>20260663</v>
      </c>
      <c r="C802" s="24"/>
      <c r="D802" s="24"/>
      <c r="E802" s="20"/>
      <c r="F802" s="1"/>
      <c r="G802" s="104"/>
      <c r="H802" s="16"/>
      <c r="I802" s="4"/>
      <c r="J802" s="1" t="s">
        <v>330</v>
      </c>
      <c r="K802" s="56"/>
    </row>
    <row r="803" spans="2:11" ht="44.25" customHeight="1" thickBot="1" x14ac:dyDescent="0.3">
      <c r="B803" s="85">
        <f>IF(J803&lt;&gt;"",VALUE(LEFT(B802,FIND("/",B802&amp;"/")-1))+1,LEFT(B802,FIND("/",B802&amp;"/")-1)&amp;"/"&amp;IF(ISNUMBER(SEARCH("/",B802)),VALUE(RIGHT(B802,LEN(B802)-FIND("/",B802)))+1,1))</f>
        <v>20260664</v>
      </c>
      <c r="C803" s="24" t="s">
        <v>27</v>
      </c>
      <c r="D803" s="24" t="s">
        <v>152</v>
      </c>
      <c r="E803" s="20" t="s">
        <v>210</v>
      </c>
      <c r="F803" s="1" t="s">
        <v>69</v>
      </c>
      <c r="G803" s="104">
        <v>3</v>
      </c>
      <c r="H803" s="16">
        <v>176968</v>
      </c>
      <c r="I803" s="4">
        <f t="shared" si="16"/>
        <v>530904</v>
      </c>
      <c r="J803" s="1" t="s">
        <v>330</v>
      </c>
      <c r="K803" s="56"/>
    </row>
    <row r="804" spans="2:11" ht="44.25" customHeight="1" thickBot="1" x14ac:dyDescent="0.3">
      <c r="B804" s="85">
        <f>IF(J804&lt;&gt;"",VALUE(LEFT(B803,FIND("/",B803&amp;"/")-1))+1,LEFT(B803,FIND("/",B803&amp;"/")-1)&amp;"/"&amp;IF(ISNUMBER(SEARCH("/",B803)),VALUE(RIGHT(B803,LEN(B803)-FIND("/",B803)))+1,1))</f>
        <v>20260665</v>
      </c>
      <c r="C804" s="24" t="s">
        <v>27</v>
      </c>
      <c r="D804" s="24" t="s">
        <v>152</v>
      </c>
      <c r="E804" s="20" t="s">
        <v>210</v>
      </c>
      <c r="F804" s="1" t="s">
        <v>8</v>
      </c>
      <c r="G804" s="104">
        <v>1</v>
      </c>
      <c r="H804" s="16">
        <v>70945</v>
      </c>
      <c r="I804" s="4">
        <f t="shared" ref="I804:I811" si="19">G804*H804</f>
        <v>70945</v>
      </c>
      <c r="J804" s="1" t="s">
        <v>330</v>
      </c>
      <c r="K804" s="56"/>
    </row>
    <row r="805" spans="2:11" ht="44.25" customHeight="1" thickBot="1" x14ac:dyDescent="0.3">
      <c r="B805" s="85">
        <f>IF(J805&lt;&gt;"",VALUE(LEFT(B804,FIND("/",B804&amp;"/")-1))+1,LEFT(B804,FIND("/",B804&amp;"/")-1)&amp;"/"&amp;IF(ISNUMBER(SEARCH("/",B804)),VALUE(RIGHT(B804,LEN(B804)-FIND("/",B804)))+1,1))</f>
        <v>20260666</v>
      </c>
      <c r="C805" s="24" t="s">
        <v>27</v>
      </c>
      <c r="D805" s="24" t="s">
        <v>152</v>
      </c>
      <c r="E805" s="20" t="s">
        <v>210</v>
      </c>
      <c r="F805" s="1" t="s">
        <v>69</v>
      </c>
      <c r="G805" s="104">
        <v>90</v>
      </c>
      <c r="H805" s="16">
        <v>610000</v>
      </c>
      <c r="I805" s="4">
        <f t="shared" si="19"/>
        <v>54900000</v>
      </c>
      <c r="J805" s="1" t="s">
        <v>329</v>
      </c>
      <c r="K805" s="56"/>
    </row>
    <row r="806" spans="2:11" ht="44.25" customHeight="1" thickBot="1" x14ac:dyDescent="0.3">
      <c r="B806" s="85">
        <f>IF(J806&lt;&gt;"",VALUE(LEFT(B805,FIND("/",B805&amp;"/")-1))+1,LEFT(B805,FIND("/",B805&amp;"/")-1)&amp;"/"&amp;IF(ISNUMBER(SEARCH("/",B805)),VALUE(RIGHT(B805,LEN(B805)-FIND("/",B805)))+1,1))</f>
        <v>20260667</v>
      </c>
      <c r="C806" s="24" t="s">
        <v>27</v>
      </c>
      <c r="D806" s="24" t="s">
        <v>152</v>
      </c>
      <c r="E806" s="20" t="s">
        <v>210</v>
      </c>
      <c r="F806" s="1" t="s">
        <v>8</v>
      </c>
      <c r="G806" s="104">
        <v>1</v>
      </c>
      <c r="H806" s="16">
        <v>30000000</v>
      </c>
      <c r="I806" s="4">
        <f t="shared" si="19"/>
        <v>30000000</v>
      </c>
      <c r="J806" s="1" t="s">
        <v>329</v>
      </c>
      <c r="K806" s="56"/>
    </row>
    <row r="807" spans="2:11" ht="44.25" customHeight="1" thickBot="1" x14ac:dyDescent="0.3">
      <c r="B807" s="85">
        <f>IF(J807&lt;&gt;"",VALUE(LEFT(B806,FIND("/",B806&amp;"/")-1))+1,LEFT(B806,FIND("/",B806&amp;"/")-1)&amp;"/"&amp;IF(ISNUMBER(SEARCH("/",B806)),VALUE(RIGHT(B806,LEN(B806)-FIND("/",B806)))+1,1))</f>
        <v>20260668</v>
      </c>
      <c r="C807" s="24" t="s">
        <v>27</v>
      </c>
      <c r="D807" s="24" t="s">
        <v>152</v>
      </c>
      <c r="E807" s="20" t="s">
        <v>210</v>
      </c>
      <c r="F807" s="1" t="s">
        <v>8</v>
      </c>
      <c r="G807" s="104">
        <v>1</v>
      </c>
      <c r="H807" s="16">
        <v>27196</v>
      </c>
      <c r="I807" s="4">
        <f t="shared" si="19"/>
        <v>27196</v>
      </c>
      <c r="J807" s="1" t="s">
        <v>330</v>
      </c>
      <c r="K807" s="56"/>
    </row>
    <row r="808" spans="2:11" ht="44.25" customHeight="1" thickBot="1" x14ac:dyDescent="0.3">
      <c r="B808" s="85">
        <f>IF(J808&lt;&gt;"",VALUE(LEFT(B807,FIND("/",B807&amp;"/")-1))+1,LEFT(B807,FIND("/",B807&amp;"/")-1)&amp;"/"&amp;IF(ISNUMBER(SEARCH("/",B807)),VALUE(RIGHT(B807,LEN(B807)-FIND("/",B807)))+1,1))</f>
        <v>20260669</v>
      </c>
      <c r="C808" s="24" t="s">
        <v>32</v>
      </c>
      <c r="D808" s="24" t="s">
        <v>152</v>
      </c>
      <c r="E808" s="22" t="s">
        <v>441</v>
      </c>
      <c r="F808" s="1" t="s">
        <v>8</v>
      </c>
      <c r="G808" s="104">
        <v>1</v>
      </c>
      <c r="H808" s="16">
        <v>4115031</v>
      </c>
      <c r="I808" s="4">
        <f t="shared" si="19"/>
        <v>4115031</v>
      </c>
      <c r="J808" s="1" t="s">
        <v>330</v>
      </c>
      <c r="K808" s="56"/>
    </row>
    <row r="809" spans="2:11" ht="44.25" customHeight="1" thickBot="1" x14ac:dyDescent="0.3">
      <c r="B809" s="85">
        <f>IF(J809&lt;&gt;"",VALUE(LEFT(B808,FIND("/",B808&amp;"/")-1))+1,LEFT(B808,FIND("/",B808&amp;"/")-1)&amp;"/"&amp;IF(ISNUMBER(SEARCH("/",B808)),VALUE(RIGHT(B808,LEN(B808)-FIND("/",B808)))+1,1))</f>
        <v>20260670</v>
      </c>
      <c r="C809" s="24" t="s">
        <v>32</v>
      </c>
      <c r="D809" s="24" t="s">
        <v>152</v>
      </c>
      <c r="E809" s="20" t="s">
        <v>442</v>
      </c>
      <c r="F809" s="1" t="s">
        <v>8</v>
      </c>
      <c r="G809" s="104">
        <v>1</v>
      </c>
      <c r="H809" s="16">
        <v>3000000</v>
      </c>
      <c r="I809" s="4">
        <f t="shared" si="19"/>
        <v>3000000</v>
      </c>
      <c r="J809" s="1" t="s">
        <v>330</v>
      </c>
      <c r="K809" s="56"/>
    </row>
    <row r="810" spans="2:11" ht="44.25" customHeight="1" thickBot="1" x14ac:dyDescent="0.3">
      <c r="B810" s="85">
        <f>IF(J810&lt;&gt;"",VALUE(LEFT(B809,FIND("/",B809&amp;"/")-1))+1,LEFT(B809,FIND("/",B809&amp;"/")-1)&amp;"/"&amp;IF(ISNUMBER(SEARCH("/",B809)),VALUE(RIGHT(B809,LEN(B809)-FIND("/",B809)))+1,1))</f>
        <v>20260671</v>
      </c>
      <c r="C810" s="24" t="s">
        <v>27</v>
      </c>
      <c r="D810" s="24" t="s">
        <v>152</v>
      </c>
      <c r="E810" s="20" t="s">
        <v>347</v>
      </c>
      <c r="F810" s="1" t="s">
        <v>69</v>
      </c>
      <c r="G810" s="104">
        <v>2</v>
      </c>
      <c r="H810" s="16">
        <v>9103000</v>
      </c>
      <c r="I810" s="4">
        <f t="shared" si="19"/>
        <v>18206000</v>
      </c>
      <c r="J810" s="1" t="s">
        <v>329</v>
      </c>
      <c r="K810" s="56"/>
    </row>
    <row r="811" spans="2:11" ht="44.25" customHeight="1" thickBot="1" x14ac:dyDescent="0.3">
      <c r="B811" s="85">
        <f>IF(J811&lt;&gt;"",VALUE(LEFT(B810,FIND("/",B810&amp;"/")-1))+1,LEFT(B810,FIND("/",B810&amp;"/")-1)&amp;"/"&amp;IF(ISNUMBER(SEARCH("/",B810)),VALUE(RIGHT(B810,LEN(B810)-FIND("/",B810)))+1,1))</f>
        <v>20260672</v>
      </c>
      <c r="C811" s="24" t="s">
        <v>27</v>
      </c>
      <c r="D811" s="24" t="s">
        <v>150</v>
      </c>
      <c r="E811" s="20" t="s">
        <v>398</v>
      </c>
      <c r="F811" s="1" t="s">
        <v>10</v>
      </c>
      <c r="G811" s="106">
        <v>2</v>
      </c>
      <c r="H811" s="16">
        <v>5520000</v>
      </c>
      <c r="I811" s="4">
        <f t="shared" si="19"/>
        <v>11040000</v>
      </c>
      <c r="J811" s="1" t="s">
        <v>326</v>
      </c>
      <c r="K811" s="56" t="s">
        <v>333</v>
      </c>
    </row>
    <row r="812" spans="2:11" ht="44.25" customHeight="1" thickBot="1" x14ac:dyDescent="0.3">
      <c r="B812" s="85">
        <f>IF(J812&lt;&gt;"",VALUE(LEFT(B811,FIND("/",B811&amp;"/")-1))+1,LEFT(B811,FIND("/",B811&amp;"/")-1)&amp;"/"&amp;IF(ISNUMBER(SEARCH("/",B811)),VALUE(RIGHT(B811,LEN(B811)-FIND("/",B811)))+1,1))</f>
        <v>20260673</v>
      </c>
      <c r="C812" s="54" t="s">
        <v>32</v>
      </c>
      <c r="D812" s="54" t="s">
        <v>59</v>
      </c>
      <c r="E812" s="70" t="s">
        <v>59</v>
      </c>
      <c r="F812" s="71" t="s">
        <v>69</v>
      </c>
      <c r="G812" s="98">
        <v>3</v>
      </c>
      <c r="H812" s="59">
        <v>22761471</v>
      </c>
      <c r="I812" s="59">
        <f t="shared" ref="I812:I820" si="20">G812*H812</f>
        <v>68284413</v>
      </c>
      <c r="J812" s="1" t="s">
        <v>329</v>
      </c>
      <c r="K812" s="57"/>
    </row>
    <row r="813" spans="2:11" ht="44.25" customHeight="1" thickBot="1" x14ac:dyDescent="0.3">
      <c r="B813" s="85">
        <f>IF(J813&lt;&gt;"",VALUE(LEFT(B812,FIND("/",B812&amp;"/")-1))+1,LEFT(B812,FIND("/",B812&amp;"/")-1)&amp;"/"&amp;IF(ISNUMBER(SEARCH("/",B812)),VALUE(RIGHT(B812,LEN(B812)-FIND("/",B812)))+1,1))</f>
        <v>20260674</v>
      </c>
      <c r="C813" s="114" t="s">
        <v>702</v>
      </c>
      <c r="D813" s="24" t="s">
        <v>150</v>
      </c>
      <c r="E813" s="20" t="s">
        <v>443</v>
      </c>
      <c r="F813" s="1" t="s">
        <v>10</v>
      </c>
      <c r="G813" s="106">
        <v>20</v>
      </c>
      <c r="H813" s="16">
        <v>5500</v>
      </c>
      <c r="I813" s="4">
        <f t="shared" si="20"/>
        <v>110000</v>
      </c>
      <c r="J813" s="1" t="s">
        <v>330</v>
      </c>
      <c r="K813" s="56"/>
    </row>
    <row r="814" spans="2:11" ht="44.25" customHeight="1" thickBot="1" x14ac:dyDescent="0.3">
      <c r="B814" s="85">
        <f>IF(J814&lt;&gt;"",VALUE(LEFT(B813,FIND("/",B813&amp;"/")-1))+1,LEFT(B813,FIND("/",B813&amp;"/")-1)&amp;"/"&amp;IF(ISNUMBER(SEARCH("/",B813)),VALUE(RIGHT(B813,LEN(B813)-FIND("/",B813)))+1,1))</f>
        <v>20260675</v>
      </c>
      <c r="C814" s="114" t="s">
        <v>702</v>
      </c>
      <c r="D814" s="24" t="s">
        <v>150</v>
      </c>
      <c r="E814" s="20" t="s">
        <v>276</v>
      </c>
      <c r="F814" s="1" t="s">
        <v>10</v>
      </c>
      <c r="G814" s="106">
        <v>5</v>
      </c>
      <c r="H814" s="16">
        <v>12000</v>
      </c>
      <c r="I814" s="4">
        <f t="shared" si="20"/>
        <v>60000</v>
      </c>
      <c r="J814" s="1" t="s">
        <v>330</v>
      </c>
      <c r="K814" s="56"/>
    </row>
    <row r="815" spans="2:11" ht="44.25" customHeight="1" thickBot="1" x14ac:dyDescent="0.3">
      <c r="B815" s="85">
        <f>IF(J815&lt;&gt;"",VALUE(LEFT(B814,FIND("/",B814&amp;"/")-1))+1,LEFT(B814,FIND("/",B814&amp;"/")-1)&amp;"/"&amp;IF(ISNUMBER(SEARCH("/",B814)),VALUE(RIGHT(B814,LEN(B814)-FIND("/",B814)))+1,1))</f>
        <v>20260676</v>
      </c>
      <c r="C815" s="114" t="s">
        <v>702</v>
      </c>
      <c r="D815" s="24" t="s">
        <v>150</v>
      </c>
      <c r="E815" s="20" t="s">
        <v>444</v>
      </c>
      <c r="F815" s="1" t="s">
        <v>10</v>
      </c>
      <c r="G815" s="106">
        <v>20</v>
      </c>
      <c r="H815" s="16">
        <v>30000</v>
      </c>
      <c r="I815" s="4">
        <f t="shared" si="20"/>
        <v>600000</v>
      </c>
      <c r="J815" s="1" t="s">
        <v>330</v>
      </c>
      <c r="K815" s="56"/>
    </row>
    <row r="816" spans="2:11" ht="80.25" customHeight="1" thickBot="1" x14ac:dyDescent="0.3">
      <c r="B816" s="85">
        <f>IF(J816&lt;&gt;"",VALUE(LEFT(B815,FIND("/",B815&amp;"/")-1))+1,LEFT(B815,FIND("/",B815&amp;"/")-1)&amp;"/"&amp;IF(ISNUMBER(SEARCH("/",B815)),VALUE(RIGHT(B815,LEN(B815)-FIND("/",B815)))+1,1))</f>
        <v>20260677</v>
      </c>
      <c r="C816" s="24" t="s">
        <v>45</v>
      </c>
      <c r="D816" s="24" t="s">
        <v>152</v>
      </c>
      <c r="E816" s="20" t="s">
        <v>210</v>
      </c>
      <c r="F816" s="1"/>
      <c r="G816" s="104"/>
      <c r="H816" s="16"/>
      <c r="I816" s="4">
        <f>SUM(I817:I818)</f>
        <v>34000000</v>
      </c>
      <c r="J816" s="47" t="s">
        <v>330</v>
      </c>
      <c r="K816" s="56"/>
    </row>
    <row r="817" spans="2:11" ht="50.25" outlineLevel="1" thickBot="1" x14ac:dyDescent="0.3">
      <c r="B817" s="85" t="str">
        <f>IF(J817&lt;&gt;"",VALUE(LEFT(B816,FIND("/",B816&amp;"/")-1))+1,LEFT(B816,FIND("/",B816&amp;"/")-1)&amp;"/"&amp;IF(ISNUMBER(SEARCH("/",B816)),VALUE(RIGHT(B816,LEN(B816)-FIND("/",B816)))+1,1))</f>
        <v>20260677/1</v>
      </c>
      <c r="C817" s="39" t="s">
        <v>45</v>
      </c>
      <c r="D817" s="39" t="s">
        <v>152</v>
      </c>
      <c r="E817" s="40" t="s">
        <v>741</v>
      </c>
      <c r="F817" s="34" t="s">
        <v>10</v>
      </c>
      <c r="G817" s="97">
        <v>1</v>
      </c>
      <c r="H817" s="41">
        <v>17000000</v>
      </c>
      <c r="I817" s="41">
        <f t="shared" ref="I817:I818" si="21">G817*H817</f>
        <v>17000000</v>
      </c>
      <c r="J817" s="34"/>
      <c r="K817" s="34"/>
    </row>
    <row r="818" spans="2:11" ht="50.25" outlineLevel="1" thickBot="1" x14ac:dyDescent="0.3">
      <c r="B818" s="85" t="str">
        <f>IF(J818&lt;&gt;"",VALUE(LEFT(B817,FIND("/",B817&amp;"/")-1))+1,LEFT(B817,FIND("/",B817&amp;"/")-1)&amp;"/"&amp;IF(ISNUMBER(SEARCH("/",B817)),VALUE(RIGHT(B817,LEN(B817)-FIND("/",B817)))+1,1))</f>
        <v>20260677/2</v>
      </c>
      <c r="C818" s="39" t="s">
        <v>45</v>
      </c>
      <c r="D818" s="39" t="s">
        <v>152</v>
      </c>
      <c r="E818" s="40" t="s">
        <v>741</v>
      </c>
      <c r="F818" s="34" t="s">
        <v>10</v>
      </c>
      <c r="G818" s="97">
        <v>1</v>
      </c>
      <c r="H818" s="41">
        <v>17000000</v>
      </c>
      <c r="I818" s="41">
        <f t="shared" si="21"/>
        <v>17000000</v>
      </c>
      <c r="J818" s="34"/>
      <c r="K818" s="34"/>
    </row>
    <row r="819" spans="2:11" ht="80.25" customHeight="1" thickBot="1" x14ac:dyDescent="0.3">
      <c r="B819" s="85">
        <f>IF(J819&lt;&gt;"",VALUE(LEFT(B816,FIND("/",B816&amp;"/")-1))+1,LEFT(B816,FIND("/",B816&amp;"/")-1)&amp;"/"&amp;IF(ISNUMBER(SEARCH("/",B816)),VALUE(RIGHT(B816,LEN(B816)-FIND("/",B816)))+1,1))</f>
        <v>20260678</v>
      </c>
      <c r="C819" s="24" t="s">
        <v>27</v>
      </c>
      <c r="D819" s="24" t="s">
        <v>152</v>
      </c>
      <c r="E819" s="30" t="s">
        <v>210</v>
      </c>
      <c r="F819" s="125" t="s">
        <v>8</v>
      </c>
      <c r="G819" s="104">
        <v>1</v>
      </c>
      <c r="H819" s="16">
        <f>300*394.14</f>
        <v>118242</v>
      </c>
      <c r="I819" s="72">
        <f t="shared" ref="I819" si="22">G819*H819</f>
        <v>118242</v>
      </c>
      <c r="J819" s="47" t="s">
        <v>330</v>
      </c>
      <c r="K819" s="1"/>
    </row>
    <row r="820" spans="2:11" ht="78.75" customHeight="1" thickBot="1" x14ac:dyDescent="0.3">
      <c r="B820" s="85">
        <f>IF(J820&lt;&gt;"",VALUE(LEFT(B819,FIND("/",B819&amp;"/")-1))+1,LEFT(B819,FIND("/",B819&amp;"/")-1)&amp;"/"&amp;IF(ISNUMBER(SEARCH("/",B819)),VALUE(RIGHT(B819,LEN(B819)-FIND("/",B819)))+1,1))</f>
        <v>20260679</v>
      </c>
      <c r="C820" s="24" t="s">
        <v>32</v>
      </c>
      <c r="D820" s="24" t="s">
        <v>152</v>
      </c>
      <c r="E820" s="25" t="s">
        <v>740</v>
      </c>
      <c r="F820" s="1" t="s">
        <v>8</v>
      </c>
      <c r="G820" s="104">
        <v>1</v>
      </c>
      <c r="H820" s="16">
        <v>58500000</v>
      </c>
      <c r="I820" s="72">
        <f t="shared" si="20"/>
        <v>58500000</v>
      </c>
      <c r="J820" s="47" t="s">
        <v>330</v>
      </c>
      <c r="K820" s="1"/>
    </row>
    <row r="821" spans="2:11" ht="33.75" thickBot="1" x14ac:dyDescent="0.3">
      <c r="B821" s="85">
        <f>IF(J821&lt;&gt;"",VALUE(LEFT(B820,FIND("/",B820&amp;"/")-1))+1,LEFT(B820,FIND("/",B820&amp;"/")-1)&amp;"/"&amp;IF(ISNUMBER(SEARCH("/",B820)),VALUE(RIGHT(B820,LEN(B820)-FIND("/",B820)))+1,1))</f>
        <v>20260680</v>
      </c>
      <c r="C821" s="24" t="s">
        <v>47</v>
      </c>
      <c r="D821" s="24" t="s">
        <v>152</v>
      </c>
      <c r="E821" s="122" t="s">
        <v>489</v>
      </c>
      <c r="F821" s="1" t="s">
        <v>8</v>
      </c>
      <c r="G821" s="104">
        <v>1</v>
      </c>
      <c r="H821" s="16">
        <v>330000</v>
      </c>
      <c r="I821" s="72">
        <f>G821*H821</f>
        <v>330000</v>
      </c>
      <c r="J821" s="47" t="s">
        <v>330</v>
      </c>
      <c r="K821" s="1" t="s">
        <v>333</v>
      </c>
    </row>
    <row r="822" spans="2:11" ht="18" thickBot="1" x14ac:dyDescent="0.3">
      <c r="B822" s="85">
        <f>IF(J822&lt;&gt;"",VALUE(LEFT(B821,FIND("/",B821&amp;"/")-1))+1,LEFT(B821,FIND("/",B821&amp;"/")-1)&amp;"/"&amp;IF(ISNUMBER(SEARCH("/",B821)),VALUE(RIGHT(B821,LEN(B821)-FIND("/",B821)))+1,1))</f>
        <v>20260681</v>
      </c>
      <c r="C822" s="24" t="s">
        <v>27</v>
      </c>
      <c r="D822" s="24" t="s">
        <v>152</v>
      </c>
      <c r="E822" s="20" t="s">
        <v>210</v>
      </c>
      <c r="F822" s="1" t="s">
        <v>8</v>
      </c>
      <c r="G822" s="104">
        <v>1</v>
      </c>
      <c r="H822" s="16">
        <f>50*12*391.14</f>
        <v>234684</v>
      </c>
      <c r="I822" s="72">
        <f>G822*H822</f>
        <v>234684</v>
      </c>
      <c r="J822" s="47" t="s">
        <v>330</v>
      </c>
      <c r="K822" s="1" t="s">
        <v>333</v>
      </c>
    </row>
    <row r="823" spans="2:11" ht="44.25" customHeight="1" thickBot="1" x14ac:dyDescent="0.3">
      <c r="B823" s="85">
        <f>IF(J823&lt;&gt;"",VALUE(LEFT(B822,FIND("/",B822&amp;"/")-1))+1,LEFT(B822,FIND("/",B822&amp;"/")-1)&amp;"/"&amp;IF(ISNUMBER(SEARCH("/",B822)),VALUE(RIGHT(B822,LEN(B822)-FIND("/",B822)))+1,1))</f>
        <v>20260682</v>
      </c>
      <c r="C823" s="114" t="s">
        <v>794</v>
      </c>
      <c r="D823" s="24" t="s">
        <v>150</v>
      </c>
      <c r="E823" s="28" t="s">
        <v>491</v>
      </c>
      <c r="F823" s="1" t="s">
        <v>10</v>
      </c>
      <c r="G823" s="101">
        <v>20</v>
      </c>
      <c r="H823" s="16">
        <v>10000</v>
      </c>
      <c r="I823" s="27">
        <f>G823*H823</f>
        <v>200000</v>
      </c>
      <c r="J823" s="1" t="s">
        <v>330</v>
      </c>
      <c r="K823" s="56"/>
    </row>
    <row r="824" spans="2:11" ht="44.25" customHeight="1" thickBot="1" x14ac:dyDescent="0.3">
      <c r="B824" s="85">
        <f>IF(J824&lt;&gt;"",VALUE(LEFT(B823,FIND("/",B823&amp;"/")-1))+1,LEFT(B823,FIND("/",B823&amp;"/")-1)&amp;"/"&amp;IF(ISNUMBER(SEARCH("/",B823)),VALUE(RIGHT(B823,LEN(B823)-FIND("/",B823)))+1,1))</f>
        <v>20260683</v>
      </c>
      <c r="C824" s="114" t="s">
        <v>794</v>
      </c>
      <c r="D824" s="24" t="s">
        <v>150</v>
      </c>
      <c r="E824" s="28" t="s">
        <v>492</v>
      </c>
      <c r="F824" s="1" t="s">
        <v>10</v>
      </c>
      <c r="G824" s="101">
        <v>20</v>
      </c>
      <c r="H824" s="16">
        <v>10000</v>
      </c>
      <c r="I824" s="27">
        <f t="shared" ref="I824:I827" si="23">G824*H824</f>
        <v>200000</v>
      </c>
      <c r="J824" s="1" t="s">
        <v>330</v>
      </c>
      <c r="K824" s="56"/>
    </row>
    <row r="825" spans="2:11" ht="74.25" customHeight="1" thickBot="1" x14ac:dyDescent="0.3">
      <c r="B825" s="85">
        <f>IF(J825&lt;&gt;"",VALUE(LEFT(B824,FIND("/",B824&amp;"/")-1))+1,LEFT(B824,FIND("/",B824&amp;"/")-1)&amp;"/"&amp;IF(ISNUMBER(SEARCH("/",B824)),VALUE(RIGHT(B824,LEN(B824)-FIND("/",B824)))+1,1))</f>
        <v>20260684</v>
      </c>
      <c r="C825" s="114" t="s">
        <v>794</v>
      </c>
      <c r="D825" s="24" t="s">
        <v>150</v>
      </c>
      <c r="E825" s="28" t="s">
        <v>493</v>
      </c>
      <c r="F825" s="1" t="s">
        <v>10</v>
      </c>
      <c r="G825" s="101">
        <v>14</v>
      </c>
      <c r="H825" s="16">
        <v>15000</v>
      </c>
      <c r="I825" s="27">
        <f t="shared" si="23"/>
        <v>210000</v>
      </c>
      <c r="J825" s="1" t="s">
        <v>330</v>
      </c>
      <c r="K825" s="56"/>
    </row>
    <row r="826" spans="2:11" ht="62.25" customHeight="1" thickBot="1" x14ac:dyDescent="0.3">
      <c r="B826" s="85">
        <f>IF(J826&lt;&gt;"",VALUE(LEFT(B825,FIND("/",B825&amp;"/")-1))+1,LEFT(B825,FIND("/",B825&amp;"/")-1)&amp;"/"&amp;IF(ISNUMBER(SEARCH("/",B825)),VALUE(RIGHT(B825,LEN(B825)-FIND("/",B825)))+1,1))</f>
        <v>20260685</v>
      </c>
      <c r="C826" s="114" t="s">
        <v>794</v>
      </c>
      <c r="D826" s="24" t="s">
        <v>150</v>
      </c>
      <c r="E826" s="28" t="s">
        <v>494</v>
      </c>
      <c r="F826" s="1" t="s">
        <v>10</v>
      </c>
      <c r="G826" s="101">
        <v>20</v>
      </c>
      <c r="H826" s="16">
        <v>2000</v>
      </c>
      <c r="I826" s="27">
        <f t="shared" si="23"/>
        <v>40000</v>
      </c>
      <c r="J826" s="1" t="s">
        <v>330</v>
      </c>
      <c r="K826" s="56"/>
    </row>
    <row r="827" spans="2:11" ht="56.25" customHeight="1" thickBot="1" x14ac:dyDescent="0.3">
      <c r="B827" s="85">
        <f>IF(J827&lt;&gt;"",VALUE(LEFT(B826,FIND("/",B826&amp;"/")-1))+1,LEFT(B826,FIND("/",B826&amp;"/")-1)&amp;"/"&amp;IF(ISNUMBER(SEARCH("/",B826)),VALUE(RIGHT(B826,LEN(B826)-FIND("/",B826)))+1,1))</f>
        <v>20260686</v>
      </c>
      <c r="C827" s="24" t="s">
        <v>44</v>
      </c>
      <c r="D827" s="24" t="s">
        <v>150</v>
      </c>
      <c r="E827" s="28" t="s">
        <v>490</v>
      </c>
      <c r="F827" s="1" t="s">
        <v>10</v>
      </c>
      <c r="G827" s="101">
        <v>2</v>
      </c>
      <c r="H827" s="16">
        <v>40000</v>
      </c>
      <c r="I827" s="27">
        <f t="shared" si="23"/>
        <v>80000</v>
      </c>
      <c r="J827" s="1" t="s">
        <v>330</v>
      </c>
      <c r="K827" s="56"/>
    </row>
    <row r="828" spans="2:11" ht="33.75" thickBot="1" x14ac:dyDescent="0.3">
      <c r="B828" s="85">
        <f>IF(J828&lt;&gt;"",VALUE(LEFT(B827,FIND("/",B827&amp;"/")-1))+1,LEFT(B827,FIND("/",B827&amp;"/")-1)&amp;"/"&amp;IF(ISNUMBER(SEARCH("/",B827)),VALUE(RIGHT(B827,LEN(B827)-FIND("/",B827)))+1,1))</f>
        <v>20260687</v>
      </c>
      <c r="C828" s="24" t="s">
        <v>12</v>
      </c>
      <c r="D828" s="24" t="s">
        <v>150</v>
      </c>
      <c r="E828" s="28" t="s">
        <v>497</v>
      </c>
      <c r="F828" s="1" t="s">
        <v>10</v>
      </c>
      <c r="G828" s="101">
        <v>260</v>
      </c>
      <c r="H828" s="16">
        <v>3300</v>
      </c>
      <c r="I828" s="27">
        <f t="shared" ref="I828:I831" si="24">G828*H828</f>
        <v>858000</v>
      </c>
      <c r="J828" s="1" t="s">
        <v>330</v>
      </c>
      <c r="K828" s="56" t="s">
        <v>332</v>
      </c>
    </row>
    <row r="829" spans="2:11" ht="33.75" thickBot="1" x14ac:dyDescent="0.3">
      <c r="B829" s="85">
        <f>IF(J829&lt;&gt;"",VALUE(LEFT(B828,FIND("/",B828&amp;"/")-1))+1,LEFT(B828,FIND("/",B828&amp;"/")-1)&amp;"/"&amp;IF(ISNUMBER(SEARCH("/",B828)),VALUE(RIGHT(B828,LEN(B828)-FIND("/",B828)))+1,1))</f>
        <v>20260688</v>
      </c>
      <c r="C829" s="24" t="s">
        <v>12</v>
      </c>
      <c r="D829" s="24" t="s">
        <v>150</v>
      </c>
      <c r="E829" s="28" t="s">
        <v>498</v>
      </c>
      <c r="F829" s="1" t="s">
        <v>10</v>
      </c>
      <c r="G829" s="101">
        <v>260</v>
      </c>
      <c r="H829" s="16">
        <v>450</v>
      </c>
      <c r="I829" s="27">
        <f t="shared" si="24"/>
        <v>117000</v>
      </c>
      <c r="J829" s="1" t="s">
        <v>330</v>
      </c>
      <c r="K829" s="56" t="s">
        <v>332</v>
      </c>
    </row>
    <row r="830" spans="2:11" ht="33.75" thickBot="1" x14ac:dyDescent="0.3">
      <c r="B830" s="85">
        <f>IF(J830&lt;&gt;"",VALUE(LEFT(B829,FIND("/",B829&amp;"/")-1))+1,LEFT(B829,FIND("/",B829&amp;"/")-1)&amp;"/"&amp;IF(ISNUMBER(SEARCH("/",B829)),VALUE(RIGHT(B829,LEN(B829)-FIND("/",B829)))+1,1))</f>
        <v>20260689</v>
      </c>
      <c r="C830" s="24" t="s">
        <v>12</v>
      </c>
      <c r="D830" s="24" t="s">
        <v>150</v>
      </c>
      <c r="E830" s="28" t="s">
        <v>495</v>
      </c>
      <c r="F830" s="1" t="s">
        <v>10</v>
      </c>
      <c r="G830" s="101">
        <v>590</v>
      </c>
      <c r="H830" s="16">
        <v>3300</v>
      </c>
      <c r="I830" s="27">
        <f t="shared" si="24"/>
        <v>1947000</v>
      </c>
      <c r="J830" s="1" t="s">
        <v>330</v>
      </c>
      <c r="K830" s="56" t="s">
        <v>332</v>
      </c>
    </row>
    <row r="831" spans="2:11" ht="33.75" thickBot="1" x14ac:dyDescent="0.3">
      <c r="B831" s="85">
        <f>IF(J831&lt;&gt;"",VALUE(LEFT(B830,FIND("/",B830&amp;"/")-1))+1,LEFT(B830,FIND("/",B830&amp;"/")-1)&amp;"/"&amp;IF(ISNUMBER(SEARCH("/",B830)),VALUE(RIGHT(B830,LEN(B830)-FIND("/",B830)))+1,1))</f>
        <v>20260690</v>
      </c>
      <c r="C831" s="24" t="s">
        <v>12</v>
      </c>
      <c r="D831" s="24" t="s">
        <v>150</v>
      </c>
      <c r="E831" s="28" t="s">
        <v>496</v>
      </c>
      <c r="F831" s="1" t="s">
        <v>10</v>
      </c>
      <c r="G831" s="101">
        <v>590</v>
      </c>
      <c r="H831" s="16">
        <v>450</v>
      </c>
      <c r="I831" s="27">
        <f t="shared" si="24"/>
        <v>265500</v>
      </c>
      <c r="J831" s="1" t="s">
        <v>330</v>
      </c>
      <c r="K831" s="56" t="s">
        <v>332</v>
      </c>
    </row>
    <row r="832" spans="2:11" ht="18" thickBot="1" x14ac:dyDescent="0.3">
      <c r="B832" s="85">
        <f>IF(J832&lt;&gt;"",VALUE(LEFT(B831,FIND("/",B831&amp;"/")-1))+1,LEFT(B831,FIND("/",B831&amp;"/")-1)&amp;"/"&amp;IF(ISNUMBER(SEARCH("/",B831)),VALUE(RIGHT(B831,LEN(B831)-FIND("/",B831)))+1,1))</f>
        <v>20260691</v>
      </c>
      <c r="C832" s="24" t="s">
        <v>21</v>
      </c>
      <c r="D832" s="24" t="s">
        <v>150</v>
      </c>
      <c r="E832" s="28" t="s">
        <v>499</v>
      </c>
      <c r="F832" s="1" t="s">
        <v>10</v>
      </c>
      <c r="G832" s="101">
        <v>1</v>
      </c>
      <c r="H832" s="16">
        <f>3400*391.14</f>
        <v>1329876</v>
      </c>
      <c r="I832" s="27">
        <f>G832*H832</f>
        <v>1329876</v>
      </c>
      <c r="J832" s="1" t="s">
        <v>330</v>
      </c>
      <c r="K832" s="56" t="s">
        <v>333</v>
      </c>
    </row>
    <row r="833" spans="2:11" ht="18" thickBot="1" x14ac:dyDescent="0.3">
      <c r="B833" s="85">
        <f>IF(J833&lt;&gt;"",VALUE(LEFT(B832,FIND("/",B832&amp;"/")-1))+1,LEFT(B832,FIND("/",B832&amp;"/")-1)&amp;"/"&amp;IF(ISNUMBER(SEARCH("/",B832)),VALUE(RIGHT(B832,LEN(B832)-FIND("/",B832)))+1,1))</f>
        <v>20260692</v>
      </c>
      <c r="C833" s="24" t="s">
        <v>27</v>
      </c>
      <c r="D833" s="24" t="s">
        <v>150</v>
      </c>
      <c r="E833" s="28" t="s">
        <v>500</v>
      </c>
      <c r="F833" s="1" t="s">
        <v>10</v>
      </c>
      <c r="G833" s="101">
        <v>8</v>
      </c>
      <c r="H833" s="16">
        <v>268000</v>
      </c>
      <c r="I833" s="27">
        <f>G833*H833</f>
        <v>2144000</v>
      </c>
      <c r="J833" s="1" t="s">
        <v>330</v>
      </c>
      <c r="K833" s="56"/>
    </row>
    <row r="834" spans="2:11" ht="44.25" customHeight="1" thickBot="1" x14ac:dyDescent="0.3">
      <c r="B834" s="85">
        <f>IF(J834&lt;&gt;"",VALUE(LEFT(B833,FIND("/",B833&amp;"/")-1))+1,LEFT(B833,FIND("/",B833&amp;"/")-1)&amp;"/"&amp;IF(ISNUMBER(SEARCH("/",B833)),VALUE(RIGHT(B833,LEN(B833)-FIND("/",B833)))+1,1))</f>
        <v>20260693</v>
      </c>
      <c r="C834" s="131" t="s">
        <v>676</v>
      </c>
      <c r="D834" s="24" t="s">
        <v>150</v>
      </c>
      <c r="E834" s="30" t="s">
        <v>503</v>
      </c>
      <c r="F834" s="1" t="s">
        <v>10</v>
      </c>
      <c r="G834" s="104"/>
      <c r="H834" s="4"/>
      <c r="I834" s="4">
        <f>SUM(I835:I836)</f>
        <v>54600</v>
      </c>
      <c r="J834" s="1" t="s">
        <v>330</v>
      </c>
      <c r="K834" s="56" t="s">
        <v>333</v>
      </c>
    </row>
    <row r="835" spans="2:11" ht="44.25" customHeight="1" outlineLevel="1" thickBot="1" x14ac:dyDescent="0.3">
      <c r="B835" s="85" t="str">
        <f>IF(J835&lt;&gt;"",VALUE(LEFT(B834,FIND("/",B834&amp;"/")-1))+1,LEFT(B834,FIND("/",B834&amp;"/")-1)&amp;"/"&amp;IF(ISNUMBER(SEARCH("/",B834)),VALUE(RIGHT(B834,LEN(B834)-FIND("/",B834)))+1,1))</f>
        <v>20260693/1</v>
      </c>
      <c r="C835" s="134" t="s">
        <v>676</v>
      </c>
      <c r="D835" s="39" t="s">
        <v>150</v>
      </c>
      <c r="E835" s="40" t="s">
        <v>501</v>
      </c>
      <c r="F835" s="34" t="s">
        <v>10</v>
      </c>
      <c r="G835" s="97">
        <v>10</v>
      </c>
      <c r="H835" s="41">
        <v>5000</v>
      </c>
      <c r="I835" s="41">
        <f t="shared" ref="I835:I837" si="25">G835*H835</f>
        <v>50000</v>
      </c>
      <c r="J835" s="34"/>
      <c r="K835" s="34"/>
    </row>
    <row r="836" spans="2:11" ht="44.25" customHeight="1" outlineLevel="1" thickBot="1" x14ac:dyDescent="0.3">
      <c r="B836" s="85" t="str">
        <f>IF(J836&lt;&gt;"",VALUE(LEFT(B835,FIND("/",B835&amp;"/")-1))+1,LEFT(B835,FIND("/",B835&amp;"/")-1)&amp;"/"&amp;IF(ISNUMBER(SEARCH("/",B835)),VALUE(RIGHT(B835,LEN(B835)-FIND("/",B835)))+1,1))</f>
        <v>20260693/2</v>
      </c>
      <c r="C836" s="133" t="s">
        <v>730</v>
      </c>
      <c r="D836" s="39" t="s">
        <v>150</v>
      </c>
      <c r="E836" s="40" t="s">
        <v>502</v>
      </c>
      <c r="F836" s="34" t="s">
        <v>10</v>
      </c>
      <c r="G836" s="97">
        <v>2</v>
      </c>
      <c r="H836" s="41">
        <v>2300</v>
      </c>
      <c r="I836" s="41">
        <f t="shared" si="25"/>
        <v>4600</v>
      </c>
      <c r="J836" s="34"/>
      <c r="K836" s="34"/>
    </row>
    <row r="837" spans="2:11" ht="18" thickBot="1" x14ac:dyDescent="0.3">
      <c r="B837" s="85">
        <f>IF(J837&lt;&gt;"",VALUE(LEFT(B836,FIND("/",B836&amp;"/")-1))+1,LEFT(B836,FIND("/",B836&amp;"/")-1)&amp;"/"&amp;IF(ISNUMBER(SEARCH("/",B836)),VALUE(RIGHT(B836,LEN(B836)-FIND("/",B836)))+1,1))</f>
        <v>20260694</v>
      </c>
      <c r="C837" s="24" t="s">
        <v>21</v>
      </c>
      <c r="D837" s="24" t="s">
        <v>150</v>
      </c>
      <c r="E837" s="28" t="s">
        <v>228</v>
      </c>
      <c r="F837" s="1" t="s">
        <v>10</v>
      </c>
      <c r="G837" s="101">
        <v>1</v>
      </c>
      <c r="H837" s="16">
        <v>280000</v>
      </c>
      <c r="I837" s="27">
        <f t="shared" si="25"/>
        <v>280000</v>
      </c>
      <c r="J837" s="1" t="s">
        <v>330</v>
      </c>
      <c r="K837" s="56" t="s">
        <v>333</v>
      </c>
    </row>
    <row r="838" spans="2:11" ht="44.25" customHeight="1" thickBot="1" x14ac:dyDescent="0.3">
      <c r="B838" s="85">
        <f>IF(J838&lt;&gt;"",VALUE(LEFT(B837,FIND("/",B837&amp;"/")-1))+1,LEFT(B837,FIND("/",B837&amp;"/")-1)&amp;"/"&amp;IF(ISNUMBER(SEARCH("/",B837)),VALUE(RIGHT(B837,LEN(B837)-FIND("/",B837)))+1,1))</f>
        <v>20260695</v>
      </c>
      <c r="C838" s="24" t="s">
        <v>27</v>
      </c>
      <c r="D838" s="24" t="s">
        <v>152</v>
      </c>
      <c r="E838" s="20" t="s">
        <v>210</v>
      </c>
      <c r="F838" s="1" t="s">
        <v>8</v>
      </c>
      <c r="G838" s="104">
        <v>1</v>
      </c>
      <c r="H838" s="4">
        <v>117342</v>
      </c>
      <c r="I838" s="4">
        <f>G838*H838</f>
        <v>117342</v>
      </c>
      <c r="J838" s="1" t="s">
        <v>330</v>
      </c>
      <c r="K838" s="56" t="s">
        <v>333</v>
      </c>
    </row>
    <row r="839" spans="2:11" ht="18" thickBot="1" x14ac:dyDescent="0.3">
      <c r="B839" s="85">
        <f>IF(J839&lt;&gt;"",VALUE(LEFT(B838,FIND("/",B838&amp;"/")-1))+1,LEFT(B838,FIND("/",B838&amp;"/")-1)&amp;"/"&amp;IF(ISNUMBER(SEARCH("/",B838)),VALUE(RIGHT(B838,LEN(B838)-FIND("/",B838)))+1,1))</f>
        <v>20260696</v>
      </c>
      <c r="C839" s="24" t="s">
        <v>12</v>
      </c>
      <c r="D839" s="24" t="s">
        <v>150</v>
      </c>
      <c r="E839" s="28" t="s">
        <v>359</v>
      </c>
      <c r="F839" s="1" t="s">
        <v>10</v>
      </c>
      <c r="G839" s="101">
        <v>60</v>
      </c>
      <c r="H839" s="16">
        <v>250</v>
      </c>
      <c r="I839" s="27">
        <f t="shared" ref="I839" si="26">G839*H839</f>
        <v>15000</v>
      </c>
      <c r="J839" s="1" t="s">
        <v>330</v>
      </c>
      <c r="K839" s="56" t="s">
        <v>335</v>
      </c>
    </row>
    <row r="840" spans="2:11" ht="44.25" customHeight="1" thickBot="1" x14ac:dyDescent="0.3">
      <c r="B840" s="85">
        <f>IF(J840&lt;&gt;"",VALUE(LEFT(B839,FIND("/",B839&amp;"/")-1))+1,LEFT(B839,FIND("/",B839&amp;"/")-1)&amp;"/"&amp;IF(ISNUMBER(SEARCH("/",B839)),VALUE(RIGHT(B839,LEN(B839)-FIND("/",B839)))+1,1))</f>
        <v>20260697</v>
      </c>
      <c r="C840" s="24" t="s">
        <v>36</v>
      </c>
      <c r="D840" s="24" t="s">
        <v>150</v>
      </c>
      <c r="E840" s="20" t="s">
        <v>510</v>
      </c>
      <c r="F840" s="1"/>
      <c r="G840" s="104"/>
      <c r="H840" s="4"/>
      <c r="I840" s="4">
        <f>SUM(I841:I842)</f>
        <v>570000</v>
      </c>
      <c r="J840" s="1" t="s">
        <v>330</v>
      </c>
      <c r="K840" s="56" t="s">
        <v>333</v>
      </c>
    </row>
    <row r="841" spans="2:11" ht="44.25" customHeight="1" outlineLevel="1" thickBot="1" x14ac:dyDescent="0.3">
      <c r="B841" s="85" t="str">
        <f>IF(J841&lt;&gt;"",VALUE(LEFT(B840,FIND("/",B840&amp;"/")-1))+1,LEFT(B840,FIND("/",B840&amp;"/")-1)&amp;"/"&amp;IF(ISNUMBER(SEARCH("/",B840)),VALUE(RIGHT(B840,LEN(B840)-FIND("/",B840)))+1,1))</f>
        <v>20260697/1</v>
      </c>
      <c r="C841" s="39" t="s">
        <v>36</v>
      </c>
      <c r="D841" s="39" t="s">
        <v>152</v>
      </c>
      <c r="E841" s="40" t="s">
        <v>508</v>
      </c>
      <c r="F841" s="34" t="s">
        <v>8</v>
      </c>
      <c r="G841" s="97">
        <v>1</v>
      </c>
      <c r="H841" s="41">
        <v>180000</v>
      </c>
      <c r="I841" s="41">
        <f>Table2[[#This Row],[Քանակ]]*Table2[[#This Row],[ Միավորի գին]]</f>
        <v>180000</v>
      </c>
      <c r="J841" s="34"/>
      <c r="K841" s="34" t="s">
        <v>333</v>
      </c>
    </row>
    <row r="842" spans="2:11" ht="44.25" customHeight="1" outlineLevel="1" thickBot="1" x14ac:dyDescent="0.3">
      <c r="B842" s="85" t="str">
        <f>IF(J842&lt;&gt;"",VALUE(LEFT(B841,FIND("/",B841&amp;"/")-1))+1,LEFT(B841,FIND("/",B841&amp;"/")-1)&amp;"/"&amp;IF(ISNUMBER(SEARCH("/",B841)),VALUE(RIGHT(B841,LEN(B841)-FIND("/",B841)))+1,1))</f>
        <v>20260697/2</v>
      </c>
      <c r="C842" s="39" t="s">
        <v>36</v>
      </c>
      <c r="D842" s="39" t="s">
        <v>150</v>
      </c>
      <c r="E842" s="40" t="s">
        <v>509</v>
      </c>
      <c r="F842" s="34" t="s">
        <v>10</v>
      </c>
      <c r="G842" s="97">
        <v>3</v>
      </c>
      <c r="H842" s="41">
        <v>130000</v>
      </c>
      <c r="I842" s="41">
        <f>Table2[[#This Row],[Քանակ]]*Table2[[#This Row],[ Միավորի գին]]</f>
        <v>390000</v>
      </c>
      <c r="J842" s="34"/>
      <c r="K842" s="34" t="s">
        <v>333</v>
      </c>
    </row>
    <row r="843" spans="2:11" ht="44.25" customHeight="1" thickBot="1" x14ac:dyDescent="0.3">
      <c r="B843" s="85">
        <f>IF(J843&lt;&gt;"",VALUE(LEFT(B842,FIND("/",B842&amp;"/")-1))+1,LEFT(B842,FIND("/",B842&amp;"/")-1)&amp;"/"&amp;IF(ISNUMBER(SEARCH("/",B842)),VALUE(RIGHT(B842,LEN(B842)-FIND("/",B842)))+1,1))</f>
        <v>20260698</v>
      </c>
      <c r="C843" s="114" t="s">
        <v>774</v>
      </c>
      <c r="D843" s="24" t="s">
        <v>150</v>
      </c>
      <c r="E843" s="20" t="s">
        <v>511</v>
      </c>
      <c r="F843" s="1" t="s">
        <v>10</v>
      </c>
      <c r="G843" s="104">
        <v>2</v>
      </c>
      <c r="H843" s="4">
        <v>16000</v>
      </c>
      <c r="I843" s="4">
        <f>G843*H843</f>
        <v>32000</v>
      </c>
      <c r="J843" s="1" t="s">
        <v>330</v>
      </c>
      <c r="K843" s="56" t="s">
        <v>333</v>
      </c>
    </row>
    <row r="844" spans="2:11" ht="44.25" customHeight="1" thickBot="1" x14ac:dyDescent="0.3">
      <c r="B844" s="85">
        <f>IF(J844&lt;&gt;"",VALUE(LEFT(B843,FIND("/",B843&amp;"/")-1))+1,LEFT(B843,FIND("/",B843&amp;"/")-1)&amp;"/"&amp;IF(ISNUMBER(SEARCH("/",B843)),VALUE(RIGHT(B843,LEN(B843)-FIND("/",B843)))+1,1))</f>
        <v>20260699</v>
      </c>
      <c r="C844" s="131" t="s">
        <v>826</v>
      </c>
      <c r="D844" s="24" t="s">
        <v>150</v>
      </c>
      <c r="E844" s="20" t="s">
        <v>512</v>
      </c>
      <c r="F844" s="1" t="s">
        <v>10</v>
      </c>
      <c r="G844" s="104"/>
      <c r="H844" s="4"/>
      <c r="I844" s="4">
        <f>SUM(I845:I847)</f>
        <v>108200</v>
      </c>
      <c r="J844" s="1" t="s">
        <v>330</v>
      </c>
      <c r="K844" s="56" t="s">
        <v>333</v>
      </c>
    </row>
    <row r="845" spans="2:11" ht="44.25" customHeight="1" outlineLevel="1" thickBot="1" x14ac:dyDescent="0.3">
      <c r="B845" s="85" t="str">
        <f>IF(J845&lt;&gt;"",VALUE(LEFT(B844,FIND("/",B844&amp;"/")-1))+1,LEFT(B844,FIND("/",B844&amp;"/")-1)&amp;"/"&amp;IF(ISNUMBER(SEARCH("/",B844)),VALUE(RIGHT(B844,LEN(B844)-FIND("/",B844)))+1,1))</f>
        <v>20260699/1</v>
      </c>
      <c r="C845" s="134" t="s">
        <v>826</v>
      </c>
      <c r="D845" s="39" t="s">
        <v>150</v>
      </c>
      <c r="E845" s="40" t="s">
        <v>513</v>
      </c>
      <c r="F845" s="34" t="s">
        <v>10</v>
      </c>
      <c r="G845" s="97">
        <v>1</v>
      </c>
      <c r="H845" s="41">
        <v>35000</v>
      </c>
      <c r="I845" s="41">
        <f t="shared" ref="I845:I851" si="27">G845*H845</f>
        <v>35000</v>
      </c>
      <c r="J845" s="34"/>
      <c r="K845" s="34" t="s">
        <v>333</v>
      </c>
    </row>
    <row r="846" spans="2:11" ht="44.25" customHeight="1" outlineLevel="1" thickBot="1" x14ac:dyDescent="0.3">
      <c r="B846" s="85" t="str">
        <f>IF(J846&lt;&gt;"",VALUE(LEFT(B845,FIND("/",B845&amp;"/")-1))+1,LEFT(B845,FIND("/",B845&amp;"/")-1)&amp;"/"&amp;IF(ISNUMBER(SEARCH("/",B845)),VALUE(RIGHT(B845,LEN(B845)-FIND("/",B845)))+1,1))</f>
        <v>20260699/2</v>
      </c>
      <c r="C846" s="134" t="s">
        <v>826</v>
      </c>
      <c r="D846" s="39" t="s">
        <v>150</v>
      </c>
      <c r="E846" s="40" t="s">
        <v>514</v>
      </c>
      <c r="F846" s="34" t="s">
        <v>10</v>
      </c>
      <c r="G846" s="97">
        <v>2</v>
      </c>
      <c r="H846" s="41">
        <v>1600</v>
      </c>
      <c r="I846" s="41">
        <f t="shared" si="27"/>
        <v>3200</v>
      </c>
      <c r="J846" s="34"/>
      <c r="K846" s="34" t="s">
        <v>333</v>
      </c>
    </row>
    <row r="847" spans="2:11" ht="44.25" customHeight="1" outlineLevel="1" thickBot="1" x14ac:dyDescent="0.3">
      <c r="B847" s="85" t="str">
        <f>IF(J847&lt;&gt;"",VALUE(LEFT(B846,FIND("/",B846&amp;"/")-1))+1,LEFT(B846,FIND("/",B846&amp;"/")-1)&amp;"/"&amp;IF(ISNUMBER(SEARCH("/",B846)),VALUE(RIGHT(B846,LEN(B846)-FIND("/",B846)))+1,1))</f>
        <v>20260699/3</v>
      </c>
      <c r="C847" s="134" t="s">
        <v>826</v>
      </c>
      <c r="D847" s="39" t="s">
        <v>150</v>
      </c>
      <c r="E847" s="40" t="s">
        <v>515</v>
      </c>
      <c r="F847" s="34" t="s">
        <v>10</v>
      </c>
      <c r="G847" s="97">
        <v>1</v>
      </c>
      <c r="H847" s="41">
        <v>70000</v>
      </c>
      <c r="I847" s="41">
        <f t="shared" si="27"/>
        <v>70000</v>
      </c>
      <c r="J847" s="34"/>
      <c r="K847" s="34" t="s">
        <v>333</v>
      </c>
    </row>
    <row r="848" spans="2:11" ht="44.25" customHeight="1" thickBot="1" x14ac:dyDescent="0.3">
      <c r="B848" s="85">
        <f>IF(J848&lt;&gt;"",VALUE(LEFT(B847,FIND("/",B847&amp;"/")-1))+1,LEFT(B847,FIND("/",B847&amp;"/")-1)&amp;"/"&amp;IF(ISNUMBER(SEARCH("/",B847)),VALUE(RIGHT(B847,LEN(B847)-FIND("/",B847)))+1,1))</f>
        <v>20260700</v>
      </c>
      <c r="C848" s="24" t="s">
        <v>36</v>
      </c>
      <c r="D848" s="24" t="s">
        <v>152</v>
      </c>
      <c r="E848" s="20" t="s">
        <v>516</v>
      </c>
      <c r="F848" s="1" t="s">
        <v>10</v>
      </c>
      <c r="G848" s="104">
        <v>1</v>
      </c>
      <c r="H848" s="4">
        <v>30000</v>
      </c>
      <c r="I848" s="4">
        <f t="shared" si="27"/>
        <v>30000</v>
      </c>
      <c r="J848" s="1" t="s">
        <v>330</v>
      </c>
      <c r="K848" s="56" t="s">
        <v>333</v>
      </c>
    </row>
    <row r="849" spans="2:11" ht="44.25" customHeight="1" thickBot="1" x14ac:dyDescent="0.3">
      <c r="B849" s="85">
        <f>IF(J849&lt;&gt;"",VALUE(LEFT(B848,FIND("/",B848&amp;"/")-1))+1,LEFT(B848,FIND("/",B848&amp;"/")-1)&amp;"/"&amp;IF(ISNUMBER(SEARCH("/",B848)),VALUE(RIGHT(B848,LEN(B848)-FIND("/",B848)))+1,1))</f>
        <v>20260701</v>
      </c>
      <c r="C849" s="24" t="s">
        <v>36</v>
      </c>
      <c r="D849" s="24" t="s">
        <v>152</v>
      </c>
      <c r="E849" s="20" t="s">
        <v>517</v>
      </c>
      <c r="F849" s="1" t="s">
        <v>10</v>
      </c>
      <c r="G849" s="104">
        <v>1</v>
      </c>
      <c r="H849" s="4">
        <v>500000</v>
      </c>
      <c r="I849" s="4">
        <f t="shared" si="27"/>
        <v>500000</v>
      </c>
      <c r="J849" s="1" t="s">
        <v>330</v>
      </c>
      <c r="K849" s="56" t="s">
        <v>333</v>
      </c>
    </row>
    <row r="850" spans="2:11" ht="44.25" customHeight="1" thickBot="1" x14ac:dyDescent="0.3">
      <c r="B850" s="85">
        <f>IF(J850&lt;&gt;"",VALUE(LEFT(B849,FIND("/",B849&amp;"/")-1))+1,LEFT(B849,FIND("/",B849&amp;"/")-1)&amp;"/"&amp;IF(ISNUMBER(SEARCH("/",B849)),VALUE(RIGHT(B849,LEN(B849)-FIND("/",B849)))+1,1))</f>
        <v>20260702</v>
      </c>
      <c r="C850" s="24" t="s">
        <v>36</v>
      </c>
      <c r="D850" s="24" t="s">
        <v>152</v>
      </c>
      <c r="E850" s="20" t="s">
        <v>518</v>
      </c>
      <c r="F850" s="1" t="s">
        <v>10</v>
      </c>
      <c r="G850" s="104">
        <v>1</v>
      </c>
      <c r="H850" s="4">
        <v>65000</v>
      </c>
      <c r="I850" s="4">
        <f t="shared" si="27"/>
        <v>65000</v>
      </c>
      <c r="J850" s="1" t="s">
        <v>330</v>
      </c>
      <c r="K850" s="56" t="s">
        <v>333</v>
      </c>
    </row>
    <row r="851" spans="2:11" ht="44.25" customHeight="1" thickBot="1" x14ac:dyDescent="0.3">
      <c r="B851" s="85">
        <f>IF(J851&lt;&gt;"",VALUE(LEFT(B850,FIND("/",B850&amp;"/")-1))+1,LEFT(B850,FIND("/",B850&amp;"/")-1)&amp;"/"&amp;IF(ISNUMBER(SEARCH("/",B850)),VALUE(RIGHT(B850,LEN(B850)-FIND("/",B850)))+1,1))</f>
        <v>20260703</v>
      </c>
      <c r="C851" s="24" t="s">
        <v>36</v>
      </c>
      <c r="D851" s="24" t="s">
        <v>152</v>
      </c>
      <c r="E851" s="20" t="s">
        <v>519</v>
      </c>
      <c r="F851" s="1" t="s">
        <v>10</v>
      </c>
      <c r="G851" s="104">
        <v>1</v>
      </c>
      <c r="H851" s="4">
        <v>20000</v>
      </c>
      <c r="I851" s="4">
        <f t="shared" si="27"/>
        <v>20000</v>
      </c>
      <c r="J851" s="1" t="s">
        <v>330</v>
      </c>
      <c r="K851" s="56" t="s">
        <v>333</v>
      </c>
    </row>
    <row r="852" spans="2:11" ht="44.25" customHeight="1" thickBot="1" x14ac:dyDescent="0.3">
      <c r="B852" s="85">
        <f>IF(J852&lt;&gt;"",VALUE(LEFT(B851,FIND("/",B851&amp;"/")-1))+1,LEFT(B851,FIND("/",B851&amp;"/")-1)&amp;"/"&amp;IF(ISNUMBER(SEARCH("/",B851)),VALUE(RIGHT(B851,LEN(B851)-FIND("/",B851)))+1,1))</f>
        <v>20260704</v>
      </c>
      <c r="C852" s="114" t="s">
        <v>774</v>
      </c>
      <c r="D852" s="24" t="s">
        <v>150</v>
      </c>
      <c r="E852" s="20" t="s">
        <v>520</v>
      </c>
      <c r="F852" s="1" t="s">
        <v>10</v>
      </c>
      <c r="G852" s="104"/>
      <c r="H852" s="4"/>
      <c r="I852" s="4">
        <f>SUM(I853:I855)</f>
        <v>54700</v>
      </c>
      <c r="J852" s="1" t="s">
        <v>330</v>
      </c>
      <c r="K852" s="56" t="s">
        <v>333</v>
      </c>
    </row>
    <row r="853" spans="2:11" ht="44.25" customHeight="1" outlineLevel="1" thickBot="1" x14ac:dyDescent="0.3">
      <c r="B853" s="85" t="str">
        <f>IF(J853&lt;&gt;"",VALUE(LEFT(B852,FIND("/",B852&amp;"/")-1))+1,LEFT(B852,FIND("/",B852&amp;"/")-1)&amp;"/"&amp;IF(ISNUMBER(SEARCH("/",B852)),VALUE(RIGHT(B852,LEN(B852)-FIND("/",B852)))+1,1))</f>
        <v>20260704/1</v>
      </c>
      <c r="C853" s="133" t="s">
        <v>774</v>
      </c>
      <c r="D853" s="39" t="s">
        <v>150</v>
      </c>
      <c r="E853" s="40" t="s">
        <v>521</v>
      </c>
      <c r="F853" s="34" t="s">
        <v>10</v>
      </c>
      <c r="G853" s="97">
        <v>10</v>
      </c>
      <c r="H853" s="41">
        <v>1750</v>
      </c>
      <c r="I853" s="41">
        <f t="shared" ref="I853:I855" si="28">G853*H853</f>
        <v>17500</v>
      </c>
      <c r="J853" s="34"/>
      <c r="K853" s="34" t="s">
        <v>333</v>
      </c>
    </row>
    <row r="854" spans="2:11" ht="44.25" customHeight="1" outlineLevel="1" thickBot="1" x14ac:dyDescent="0.3">
      <c r="B854" s="85" t="str">
        <f>IF(J854&lt;&gt;"",VALUE(LEFT(B853,FIND("/",B853&amp;"/")-1))+1,LEFT(B853,FIND("/",B853&amp;"/")-1)&amp;"/"&amp;IF(ISNUMBER(SEARCH("/",B853)),VALUE(RIGHT(B853,LEN(B853)-FIND("/",B853)))+1,1))</f>
        <v>20260704/2</v>
      </c>
      <c r="C854" s="133" t="s">
        <v>774</v>
      </c>
      <c r="D854" s="39" t="s">
        <v>150</v>
      </c>
      <c r="E854" s="40" t="s">
        <v>522</v>
      </c>
      <c r="F854" s="34" t="s">
        <v>10</v>
      </c>
      <c r="G854" s="97">
        <v>124</v>
      </c>
      <c r="H854" s="41">
        <v>200</v>
      </c>
      <c r="I854" s="41">
        <f t="shared" si="28"/>
        <v>24800</v>
      </c>
      <c r="J854" s="34"/>
      <c r="K854" s="34" t="s">
        <v>333</v>
      </c>
    </row>
    <row r="855" spans="2:11" ht="44.25" customHeight="1" outlineLevel="1" thickBot="1" x14ac:dyDescent="0.3">
      <c r="B855" s="85" t="str">
        <f>IF(J855&lt;&gt;"",VALUE(LEFT(B854,FIND("/",B854&amp;"/")-1))+1,LEFT(B854,FIND("/",B854&amp;"/")-1)&amp;"/"&amp;IF(ISNUMBER(SEARCH("/",B854)),VALUE(RIGHT(B854,LEN(B854)-FIND("/",B854)))+1,1))</f>
        <v>20260704/3</v>
      </c>
      <c r="C855" s="133" t="s">
        <v>774</v>
      </c>
      <c r="D855" s="39" t="s">
        <v>150</v>
      </c>
      <c r="E855" s="40" t="s">
        <v>522</v>
      </c>
      <c r="F855" s="34" t="s">
        <v>10</v>
      </c>
      <c r="G855" s="97">
        <v>62</v>
      </c>
      <c r="H855" s="41">
        <v>200</v>
      </c>
      <c r="I855" s="41">
        <f t="shared" si="28"/>
        <v>12400</v>
      </c>
      <c r="J855" s="34"/>
      <c r="K855" s="34" t="s">
        <v>333</v>
      </c>
    </row>
    <row r="856" spans="2:11" ht="44.25" customHeight="1" thickBot="1" x14ac:dyDescent="0.3">
      <c r="B856" s="85">
        <f>IF(J856&lt;&gt;"",VALUE(LEFT(B855,FIND("/",B855&amp;"/")-1))+1,LEFT(B855,FIND("/",B855&amp;"/")-1)&amp;"/"&amp;IF(ISNUMBER(SEARCH("/",B855)),VALUE(RIGHT(B855,LEN(B855)-FIND("/",B855)))+1,1))</f>
        <v>20260705</v>
      </c>
      <c r="C856" s="114" t="s">
        <v>774</v>
      </c>
      <c r="D856" s="24" t="s">
        <v>150</v>
      </c>
      <c r="E856" s="20" t="s">
        <v>524</v>
      </c>
      <c r="F856" s="1"/>
      <c r="G856" s="104"/>
      <c r="H856" s="4"/>
      <c r="I856" s="4">
        <f>SUM(I857:I869)</f>
        <v>832100</v>
      </c>
      <c r="J856" s="1" t="s">
        <v>330</v>
      </c>
      <c r="K856" s="56" t="s">
        <v>333</v>
      </c>
    </row>
    <row r="857" spans="2:11" ht="44.25" customHeight="1" outlineLevel="1" thickBot="1" x14ac:dyDescent="0.3">
      <c r="B857" s="85" t="str">
        <f>IF(J857&lt;&gt;"",VALUE(LEFT(B856,FIND("/",B856&amp;"/")-1))+1,LEFT(B856,FIND("/",B856&amp;"/")-1)&amp;"/"&amp;IF(ISNUMBER(SEARCH("/",B856)),VALUE(RIGHT(B856,LEN(B856)-FIND("/",B856)))+1,1))</f>
        <v>20260705/1</v>
      </c>
      <c r="C857" s="133" t="s">
        <v>774</v>
      </c>
      <c r="D857" s="39" t="s">
        <v>150</v>
      </c>
      <c r="E857" s="40" t="s">
        <v>523</v>
      </c>
      <c r="F857" s="34" t="s">
        <v>64</v>
      </c>
      <c r="G857" s="97">
        <v>10</v>
      </c>
      <c r="H857" s="41">
        <v>3390</v>
      </c>
      <c r="I857" s="41">
        <f t="shared" ref="I857:I869" si="29">G857*H857</f>
        <v>33900</v>
      </c>
      <c r="J857" s="34"/>
      <c r="K857" s="34" t="s">
        <v>333</v>
      </c>
    </row>
    <row r="858" spans="2:11" ht="44.25" customHeight="1" outlineLevel="1" thickBot="1" x14ac:dyDescent="0.3">
      <c r="B858" s="85" t="str">
        <f>IF(J858&lt;&gt;"",VALUE(LEFT(B857,FIND("/",B857&amp;"/")-1))+1,LEFT(B857,FIND("/",B857&amp;"/")-1)&amp;"/"&amp;IF(ISNUMBER(SEARCH("/",B857)),VALUE(RIGHT(B857,LEN(B857)-FIND("/",B857)))+1,1))</f>
        <v>20260705/2</v>
      </c>
      <c r="C858" s="133" t="s">
        <v>774</v>
      </c>
      <c r="D858" s="39" t="s">
        <v>150</v>
      </c>
      <c r="E858" s="40" t="s">
        <v>523</v>
      </c>
      <c r="F858" s="34" t="s">
        <v>64</v>
      </c>
      <c r="G858" s="97">
        <v>30</v>
      </c>
      <c r="H858" s="41">
        <v>3328</v>
      </c>
      <c r="I858" s="41">
        <f t="shared" si="29"/>
        <v>99840</v>
      </c>
      <c r="J858" s="34"/>
      <c r="K858" s="34" t="s">
        <v>333</v>
      </c>
    </row>
    <row r="859" spans="2:11" ht="44.25" customHeight="1" outlineLevel="1" thickBot="1" x14ac:dyDescent="0.3">
      <c r="B859" s="85" t="str">
        <f>IF(J859&lt;&gt;"",VALUE(LEFT(B858,FIND("/",B858&amp;"/")-1))+1,LEFT(B858,FIND("/",B858&amp;"/")-1)&amp;"/"&amp;IF(ISNUMBER(SEARCH("/",B858)),VALUE(RIGHT(B858,LEN(B858)-FIND("/",B858)))+1,1))</f>
        <v>20260705/3</v>
      </c>
      <c r="C859" s="133" t="s">
        <v>774</v>
      </c>
      <c r="D859" s="39" t="s">
        <v>150</v>
      </c>
      <c r="E859" s="40" t="s">
        <v>523</v>
      </c>
      <c r="F859" s="34" t="s">
        <v>64</v>
      </c>
      <c r="G859" s="97">
        <v>30</v>
      </c>
      <c r="H859" s="41">
        <v>2392</v>
      </c>
      <c r="I859" s="41">
        <f t="shared" si="29"/>
        <v>71760</v>
      </c>
      <c r="J859" s="34"/>
      <c r="K859" s="34" t="s">
        <v>333</v>
      </c>
    </row>
    <row r="860" spans="2:11" ht="44.25" customHeight="1" outlineLevel="1" thickBot="1" x14ac:dyDescent="0.3">
      <c r="B860" s="85" t="str">
        <f>IF(J860&lt;&gt;"",VALUE(LEFT(B859,FIND("/",B859&amp;"/")-1))+1,LEFT(B859,FIND("/",B859&amp;"/")-1)&amp;"/"&amp;IF(ISNUMBER(SEARCH("/",B859)),VALUE(RIGHT(B859,LEN(B859)-FIND("/",B859)))+1,1))</f>
        <v>20260705/4</v>
      </c>
      <c r="C860" s="133" t="s">
        <v>774</v>
      </c>
      <c r="D860" s="39" t="s">
        <v>150</v>
      </c>
      <c r="E860" s="40" t="s">
        <v>523</v>
      </c>
      <c r="F860" s="34" t="s">
        <v>64</v>
      </c>
      <c r="G860" s="97">
        <v>30</v>
      </c>
      <c r="H860" s="41">
        <v>2280</v>
      </c>
      <c r="I860" s="41">
        <f t="shared" si="29"/>
        <v>68400</v>
      </c>
      <c r="J860" s="34"/>
      <c r="K860" s="34" t="s">
        <v>333</v>
      </c>
    </row>
    <row r="861" spans="2:11" ht="44.25" customHeight="1" outlineLevel="1" thickBot="1" x14ac:dyDescent="0.3">
      <c r="B861" s="85" t="str">
        <f>IF(J861&lt;&gt;"",VALUE(LEFT(B860,FIND("/",B860&amp;"/")-1))+1,LEFT(B860,FIND("/",B860&amp;"/")-1)&amp;"/"&amp;IF(ISNUMBER(SEARCH("/",B860)),VALUE(RIGHT(B860,LEN(B860)-FIND("/",B860)))+1,1))</f>
        <v>20260705/5</v>
      </c>
      <c r="C861" s="133" t="s">
        <v>774</v>
      </c>
      <c r="D861" s="39" t="s">
        <v>150</v>
      </c>
      <c r="E861" s="40" t="s">
        <v>523</v>
      </c>
      <c r="F861" s="34" t="s">
        <v>64</v>
      </c>
      <c r="G861" s="97">
        <v>80</v>
      </c>
      <c r="H861" s="41">
        <v>2134</v>
      </c>
      <c r="I861" s="41">
        <f t="shared" si="29"/>
        <v>170720</v>
      </c>
      <c r="J861" s="34"/>
      <c r="K861" s="34" t="s">
        <v>333</v>
      </c>
    </row>
    <row r="862" spans="2:11" ht="44.25" customHeight="1" outlineLevel="1" thickBot="1" x14ac:dyDescent="0.3">
      <c r="B862" s="85" t="str">
        <f>IF(J862&lt;&gt;"",VALUE(LEFT(B861,FIND("/",B861&amp;"/")-1))+1,LEFT(B861,FIND("/",B861&amp;"/")-1)&amp;"/"&amp;IF(ISNUMBER(SEARCH("/",B861)),VALUE(RIGHT(B861,LEN(B861)-FIND("/",B861)))+1,1))</f>
        <v>20260705/6</v>
      </c>
      <c r="C862" s="133" t="s">
        <v>774</v>
      </c>
      <c r="D862" s="39" t="s">
        <v>150</v>
      </c>
      <c r="E862" s="40" t="s">
        <v>523</v>
      </c>
      <c r="F862" s="34" t="s">
        <v>10</v>
      </c>
      <c r="G862" s="97">
        <v>60</v>
      </c>
      <c r="H862" s="41">
        <v>1216</v>
      </c>
      <c r="I862" s="41">
        <f t="shared" si="29"/>
        <v>72960</v>
      </c>
      <c r="J862" s="34"/>
      <c r="K862" s="34" t="s">
        <v>333</v>
      </c>
    </row>
    <row r="863" spans="2:11" ht="44.25" customHeight="1" outlineLevel="1" thickBot="1" x14ac:dyDescent="0.3">
      <c r="B863" s="85" t="str">
        <f>IF(J863&lt;&gt;"",VALUE(LEFT(B862,FIND("/",B862&amp;"/")-1))+1,LEFT(B862,FIND("/",B862&amp;"/")-1)&amp;"/"&amp;IF(ISNUMBER(SEARCH("/",B862)),VALUE(RIGHT(B862,LEN(B862)-FIND("/",B862)))+1,1))</f>
        <v>20260705/7</v>
      </c>
      <c r="C863" s="133" t="s">
        <v>774</v>
      </c>
      <c r="D863" s="39" t="s">
        <v>150</v>
      </c>
      <c r="E863" s="40" t="s">
        <v>523</v>
      </c>
      <c r="F863" s="34" t="s">
        <v>10</v>
      </c>
      <c r="G863" s="97">
        <v>30</v>
      </c>
      <c r="H863" s="41">
        <v>1320</v>
      </c>
      <c r="I863" s="41">
        <f t="shared" si="29"/>
        <v>39600</v>
      </c>
      <c r="J863" s="34"/>
      <c r="K863" s="34" t="s">
        <v>333</v>
      </c>
    </row>
    <row r="864" spans="2:11" ht="44.25" customHeight="1" outlineLevel="1" thickBot="1" x14ac:dyDescent="0.3">
      <c r="B864" s="85" t="str">
        <f>IF(J864&lt;&gt;"",VALUE(LEFT(B863,FIND("/",B863&amp;"/")-1))+1,LEFT(B863,FIND("/",B863&amp;"/")-1)&amp;"/"&amp;IF(ISNUMBER(SEARCH("/",B863)),VALUE(RIGHT(B863,LEN(B863)-FIND("/",B863)))+1,1))</f>
        <v>20260705/8</v>
      </c>
      <c r="C864" s="133" t="s">
        <v>774</v>
      </c>
      <c r="D864" s="39" t="s">
        <v>150</v>
      </c>
      <c r="E864" s="40" t="s">
        <v>523</v>
      </c>
      <c r="F864" s="34" t="s">
        <v>10</v>
      </c>
      <c r="G864" s="97">
        <v>30</v>
      </c>
      <c r="H864" s="41">
        <v>1440</v>
      </c>
      <c r="I864" s="41">
        <f t="shared" si="29"/>
        <v>43200</v>
      </c>
      <c r="J864" s="34"/>
      <c r="K864" s="34" t="s">
        <v>333</v>
      </c>
    </row>
    <row r="865" spans="2:11" ht="44.25" customHeight="1" outlineLevel="1" thickBot="1" x14ac:dyDescent="0.3">
      <c r="B865" s="85" t="str">
        <f>IF(J865&lt;&gt;"",VALUE(LEFT(B864,FIND("/",B864&amp;"/")-1))+1,LEFT(B864,FIND("/",B864&amp;"/")-1)&amp;"/"&amp;IF(ISNUMBER(SEARCH("/",B864)),VALUE(RIGHT(B864,LEN(B864)-FIND("/",B864)))+1,1))</f>
        <v>20260705/9</v>
      </c>
      <c r="C865" s="133" t="s">
        <v>774</v>
      </c>
      <c r="D865" s="39" t="s">
        <v>150</v>
      </c>
      <c r="E865" s="40" t="s">
        <v>523</v>
      </c>
      <c r="F865" s="34" t="s">
        <v>10</v>
      </c>
      <c r="G865" s="97">
        <v>30</v>
      </c>
      <c r="H865" s="41">
        <v>1504</v>
      </c>
      <c r="I865" s="41">
        <f t="shared" si="29"/>
        <v>45120</v>
      </c>
      <c r="J865" s="34"/>
      <c r="K865" s="34" t="s">
        <v>333</v>
      </c>
    </row>
    <row r="866" spans="2:11" ht="44.25" customHeight="1" outlineLevel="1" thickBot="1" x14ac:dyDescent="0.3">
      <c r="B866" s="85" t="str">
        <f>IF(J866&lt;&gt;"",VALUE(LEFT(B865,FIND("/",B865&amp;"/")-1))+1,LEFT(B865,FIND("/",B865&amp;"/")-1)&amp;"/"&amp;IF(ISNUMBER(SEARCH("/",B865)),VALUE(RIGHT(B865,LEN(B865)-FIND("/",B865)))+1,1))</f>
        <v>20260705/10</v>
      </c>
      <c r="C866" s="133" t="s">
        <v>774</v>
      </c>
      <c r="D866" s="39" t="s">
        <v>150</v>
      </c>
      <c r="E866" s="40" t="s">
        <v>523</v>
      </c>
      <c r="F866" s="34" t="s">
        <v>10</v>
      </c>
      <c r="G866" s="97">
        <v>10</v>
      </c>
      <c r="H866" s="41">
        <v>1704</v>
      </c>
      <c r="I866" s="41">
        <f t="shared" si="29"/>
        <v>17040</v>
      </c>
      <c r="J866" s="34"/>
      <c r="K866" s="34" t="s">
        <v>333</v>
      </c>
    </row>
    <row r="867" spans="2:11" ht="44.25" customHeight="1" outlineLevel="1" thickBot="1" x14ac:dyDescent="0.3">
      <c r="B867" s="85" t="str">
        <f>IF(J867&lt;&gt;"",VALUE(LEFT(B866,FIND("/",B866&amp;"/")-1))+1,LEFT(B866,FIND("/",B866&amp;"/")-1)&amp;"/"&amp;IF(ISNUMBER(SEARCH("/",B866)),VALUE(RIGHT(B866,LEN(B866)-FIND("/",B866)))+1,1))</f>
        <v>20260705/11</v>
      </c>
      <c r="C867" s="133" t="s">
        <v>774</v>
      </c>
      <c r="D867" s="39" t="s">
        <v>150</v>
      </c>
      <c r="E867" s="40" t="s">
        <v>525</v>
      </c>
      <c r="F867" s="34" t="s">
        <v>10</v>
      </c>
      <c r="G867" s="97">
        <v>20</v>
      </c>
      <c r="H867" s="41">
        <v>2728</v>
      </c>
      <c r="I867" s="41">
        <f t="shared" si="29"/>
        <v>54560</v>
      </c>
      <c r="J867" s="34"/>
      <c r="K867" s="34" t="s">
        <v>333</v>
      </c>
    </row>
    <row r="868" spans="2:11" ht="44.25" customHeight="1" outlineLevel="1" thickBot="1" x14ac:dyDescent="0.3">
      <c r="B868" s="85" t="str">
        <f>IF(J868&lt;&gt;"",VALUE(LEFT(B867,FIND("/",B867&amp;"/")-1))+1,LEFT(B867,FIND("/",B867&amp;"/")-1)&amp;"/"&amp;IF(ISNUMBER(SEARCH("/",B867)),VALUE(RIGHT(B867,LEN(B867)-FIND("/",B867)))+1,1))</f>
        <v>20260705/12</v>
      </c>
      <c r="C868" s="133" t="s">
        <v>774</v>
      </c>
      <c r="D868" s="39" t="s">
        <v>150</v>
      </c>
      <c r="E868" s="40" t="s">
        <v>472</v>
      </c>
      <c r="F868" s="34" t="s">
        <v>10</v>
      </c>
      <c r="G868" s="97">
        <v>200</v>
      </c>
      <c r="H868" s="41">
        <v>400</v>
      </c>
      <c r="I868" s="41">
        <f t="shared" si="29"/>
        <v>80000</v>
      </c>
      <c r="J868" s="34"/>
      <c r="K868" s="34" t="s">
        <v>333</v>
      </c>
    </row>
    <row r="869" spans="2:11" ht="44.25" customHeight="1" outlineLevel="1" thickBot="1" x14ac:dyDescent="0.3">
      <c r="B869" s="85" t="str">
        <f>IF(J869&lt;&gt;"",VALUE(LEFT(B868,FIND("/",B868&amp;"/")-1))+1,LEFT(B868,FIND("/",B868&amp;"/")-1)&amp;"/"&amp;IF(ISNUMBER(SEARCH("/",B868)),VALUE(RIGHT(B868,LEN(B868)-FIND("/",B868)))+1,1))</f>
        <v>20260705/13</v>
      </c>
      <c r="C869" s="133" t="s">
        <v>774</v>
      </c>
      <c r="D869" s="39" t="s">
        <v>150</v>
      </c>
      <c r="E869" s="40" t="s">
        <v>472</v>
      </c>
      <c r="F869" s="34" t="s">
        <v>10</v>
      </c>
      <c r="G869" s="97">
        <v>100</v>
      </c>
      <c r="H869" s="41">
        <v>350</v>
      </c>
      <c r="I869" s="41">
        <f t="shared" si="29"/>
        <v>35000</v>
      </c>
      <c r="J869" s="34"/>
      <c r="K869" s="34" t="s">
        <v>333</v>
      </c>
    </row>
    <row r="870" spans="2:11" ht="44.25" customHeight="1" thickBot="1" x14ac:dyDescent="0.3">
      <c r="B870" s="85">
        <f>IF(J870&lt;&gt;"",VALUE(LEFT(B869,FIND("/",B869&amp;"/")-1))+1,LEFT(B869,FIND("/",B869&amp;"/")-1)&amp;"/"&amp;IF(ISNUMBER(SEARCH("/",B869)),VALUE(RIGHT(B869,LEN(B869)-FIND("/",B869)))+1,1))</f>
        <v>20260706</v>
      </c>
      <c r="C870" s="114" t="s">
        <v>774</v>
      </c>
      <c r="D870" s="24" t="s">
        <v>150</v>
      </c>
      <c r="E870" s="20" t="s">
        <v>526</v>
      </c>
      <c r="F870" s="1"/>
      <c r="G870" s="104"/>
      <c r="H870" s="4"/>
      <c r="I870" s="4">
        <f>SUM(I871:I875)</f>
        <v>49000</v>
      </c>
      <c r="J870" s="1" t="s">
        <v>330</v>
      </c>
      <c r="K870" s="56" t="s">
        <v>333</v>
      </c>
    </row>
    <row r="871" spans="2:11" ht="44.25" customHeight="1" outlineLevel="1" thickBot="1" x14ac:dyDescent="0.3">
      <c r="B871" s="85" t="str">
        <f>IF(J871&lt;&gt;"",VALUE(LEFT(B870,FIND("/",B870&amp;"/")-1))+1,LEFT(B870,FIND("/",B870&amp;"/")-1)&amp;"/"&amp;IF(ISNUMBER(SEARCH("/",B870)),VALUE(RIGHT(B870,LEN(B870)-FIND("/",B870)))+1,1))</f>
        <v>20260706/1</v>
      </c>
      <c r="C871" s="133" t="s">
        <v>774</v>
      </c>
      <c r="D871" s="39" t="s">
        <v>150</v>
      </c>
      <c r="E871" s="40" t="s">
        <v>527</v>
      </c>
      <c r="F871" s="34" t="s">
        <v>10</v>
      </c>
      <c r="G871" s="97">
        <v>1</v>
      </c>
      <c r="H871" s="41">
        <v>3500</v>
      </c>
      <c r="I871" s="41">
        <f t="shared" ref="I871:I875" si="30">G871*H871</f>
        <v>3500</v>
      </c>
      <c r="J871" s="34"/>
      <c r="K871" s="34" t="s">
        <v>333</v>
      </c>
    </row>
    <row r="872" spans="2:11" ht="44.25" customHeight="1" outlineLevel="1" thickBot="1" x14ac:dyDescent="0.3">
      <c r="B872" s="85" t="str">
        <f>IF(J872&lt;&gt;"",VALUE(LEFT(B871,FIND("/",B871&amp;"/")-1))+1,LEFT(B871,FIND("/",B871&amp;"/")-1)&amp;"/"&amp;IF(ISNUMBER(SEARCH("/",B871)),VALUE(RIGHT(B871,LEN(B871)-FIND("/",B871)))+1,1))</f>
        <v>20260706/2</v>
      </c>
      <c r="C872" s="133" t="s">
        <v>774</v>
      </c>
      <c r="D872" s="39" t="s">
        <v>150</v>
      </c>
      <c r="E872" s="40" t="s">
        <v>527</v>
      </c>
      <c r="F872" s="34" t="s">
        <v>10</v>
      </c>
      <c r="G872" s="97">
        <v>1</v>
      </c>
      <c r="H872" s="41">
        <v>13000</v>
      </c>
      <c r="I872" s="41">
        <f t="shared" si="30"/>
        <v>13000</v>
      </c>
      <c r="J872" s="34"/>
      <c r="K872" s="34" t="s">
        <v>333</v>
      </c>
    </row>
    <row r="873" spans="2:11" ht="44.25" customHeight="1" outlineLevel="1" thickBot="1" x14ac:dyDescent="0.3">
      <c r="B873" s="85" t="str">
        <f>IF(J873&lt;&gt;"",VALUE(LEFT(B872,FIND("/",B872&amp;"/")-1))+1,LEFT(B872,FIND("/",B872&amp;"/")-1)&amp;"/"&amp;IF(ISNUMBER(SEARCH("/",B872)),VALUE(RIGHT(B872,LEN(B872)-FIND("/",B872)))+1,1))</f>
        <v>20260706/3</v>
      </c>
      <c r="C873" s="133" t="s">
        <v>774</v>
      </c>
      <c r="D873" s="39" t="s">
        <v>150</v>
      </c>
      <c r="E873" s="40" t="s">
        <v>527</v>
      </c>
      <c r="F873" s="34" t="s">
        <v>10</v>
      </c>
      <c r="G873" s="97">
        <v>1</v>
      </c>
      <c r="H873" s="41">
        <v>3500</v>
      </c>
      <c r="I873" s="41">
        <f t="shared" si="30"/>
        <v>3500</v>
      </c>
      <c r="J873" s="34"/>
      <c r="K873" s="34" t="s">
        <v>333</v>
      </c>
    </row>
    <row r="874" spans="2:11" ht="44.25" customHeight="1" outlineLevel="1" thickBot="1" x14ac:dyDescent="0.3">
      <c r="B874" s="85" t="str">
        <f>IF(J874&lt;&gt;"",VALUE(LEFT(B873,FIND("/",B873&amp;"/")-1))+1,LEFT(B873,FIND("/",B873&amp;"/")-1)&amp;"/"&amp;IF(ISNUMBER(SEARCH("/",B873)),VALUE(RIGHT(B873,LEN(B873)-FIND("/",B873)))+1,1))</f>
        <v>20260706/4</v>
      </c>
      <c r="C874" s="133" t="s">
        <v>774</v>
      </c>
      <c r="D874" s="39" t="s">
        <v>150</v>
      </c>
      <c r="E874" s="40" t="s">
        <v>527</v>
      </c>
      <c r="F874" s="34" t="s">
        <v>10</v>
      </c>
      <c r="G874" s="97">
        <v>1</v>
      </c>
      <c r="H874" s="41">
        <v>13000</v>
      </c>
      <c r="I874" s="41">
        <f t="shared" si="30"/>
        <v>13000</v>
      </c>
      <c r="J874" s="34"/>
      <c r="K874" s="34" t="s">
        <v>333</v>
      </c>
    </row>
    <row r="875" spans="2:11" ht="44.25" customHeight="1" outlineLevel="1" thickBot="1" x14ac:dyDescent="0.3">
      <c r="B875" s="85" t="str">
        <f>IF(J875&lt;&gt;"",VALUE(LEFT(B874,FIND("/",B874&amp;"/")-1))+1,LEFT(B874,FIND("/",B874&amp;"/")-1)&amp;"/"&amp;IF(ISNUMBER(SEARCH("/",B874)),VALUE(RIGHT(B874,LEN(B874)-FIND("/",B874)))+1,1))</f>
        <v>20260706/5</v>
      </c>
      <c r="C875" s="133" t="s">
        <v>774</v>
      </c>
      <c r="D875" s="39" t="s">
        <v>150</v>
      </c>
      <c r="E875" s="40" t="s">
        <v>528</v>
      </c>
      <c r="F875" s="34" t="s">
        <v>529</v>
      </c>
      <c r="G875" s="97">
        <v>8</v>
      </c>
      <c r="H875" s="41">
        <v>2000</v>
      </c>
      <c r="I875" s="41">
        <f t="shared" si="30"/>
        <v>16000</v>
      </c>
      <c r="J875" s="34"/>
      <c r="K875" s="34" t="s">
        <v>333</v>
      </c>
    </row>
    <row r="876" spans="2:11" ht="44.25" customHeight="1" thickBot="1" x14ac:dyDescent="0.3">
      <c r="B876" s="85">
        <f>IF(J876&lt;&gt;"",VALUE(LEFT(B875,FIND("/",B875&amp;"/")-1))+1,LEFT(B875,FIND("/",B875&amp;"/")-1)&amp;"/"&amp;IF(ISNUMBER(SEARCH("/",B875)),VALUE(RIGHT(B875,LEN(B875)-FIND("/",B875)))+1,1))</f>
        <v>20260707</v>
      </c>
      <c r="C876" s="114" t="s">
        <v>774</v>
      </c>
      <c r="D876" s="24" t="s">
        <v>150</v>
      </c>
      <c r="E876" s="20" t="s">
        <v>530</v>
      </c>
      <c r="F876" s="1" t="s">
        <v>10</v>
      </c>
      <c r="G876" s="104">
        <v>2</v>
      </c>
      <c r="H876" s="4">
        <v>50000</v>
      </c>
      <c r="I876" s="4">
        <f>G876*H876</f>
        <v>100000</v>
      </c>
      <c r="J876" s="1" t="s">
        <v>330</v>
      </c>
      <c r="K876" s="56" t="s">
        <v>333</v>
      </c>
    </row>
    <row r="877" spans="2:11" ht="44.25" customHeight="1" thickBot="1" x14ac:dyDescent="0.3">
      <c r="B877" s="85">
        <f>IF(J877&lt;&gt;"",VALUE(LEFT(B876,FIND("/",B876&amp;"/")-1))+1,LEFT(B876,FIND("/",B876&amp;"/")-1)&amp;"/"&amp;IF(ISNUMBER(SEARCH("/",B876)),VALUE(RIGHT(B876,LEN(B876)-FIND("/",B876)))+1,1))</f>
        <v>20260708</v>
      </c>
      <c r="C877" s="114" t="s">
        <v>774</v>
      </c>
      <c r="D877" s="24" t="s">
        <v>150</v>
      </c>
      <c r="E877" s="20" t="s">
        <v>531</v>
      </c>
      <c r="F877" s="1" t="s">
        <v>10</v>
      </c>
      <c r="G877" s="104">
        <v>6</v>
      </c>
      <c r="H877" s="4">
        <v>35000</v>
      </c>
      <c r="I877" s="4">
        <f>G877*H877</f>
        <v>210000</v>
      </c>
      <c r="J877" s="1" t="s">
        <v>330</v>
      </c>
      <c r="K877" s="56" t="s">
        <v>333</v>
      </c>
    </row>
    <row r="878" spans="2:11" ht="44.25" customHeight="1" thickBot="1" x14ac:dyDescent="0.3">
      <c r="B878" s="85">
        <f>IF(J878&lt;&gt;"",VALUE(LEFT(B877,FIND("/",B877&amp;"/")-1))+1,LEFT(B877,FIND("/",B877&amp;"/")-1)&amp;"/"&amp;IF(ISNUMBER(SEARCH("/",B877)),VALUE(RIGHT(B877,LEN(B877)-FIND("/",B877)))+1,1))</f>
        <v>20260709</v>
      </c>
      <c r="C878" s="24" t="s">
        <v>70</v>
      </c>
      <c r="D878" s="24" t="s">
        <v>150</v>
      </c>
      <c r="E878" s="20" t="s">
        <v>378</v>
      </c>
      <c r="F878" s="1" t="s">
        <v>10</v>
      </c>
      <c r="G878" s="104">
        <v>1500</v>
      </c>
      <c r="H878" s="4">
        <v>105</v>
      </c>
      <c r="I878" s="4">
        <f>G878*H878</f>
        <v>157500</v>
      </c>
      <c r="J878" s="1" t="s">
        <v>330</v>
      </c>
      <c r="K878" s="56" t="s">
        <v>333</v>
      </c>
    </row>
    <row r="879" spans="2:11" ht="89.25" customHeight="1" thickBot="1" x14ac:dyDescent="0.3">
      <c r="B879" s="85">
        <f>IF(J879&lt;&gt;"",VALUE(LEFT(B878,FIND("/",B878&amp;"/")-1))+1,LEFT(B878,FIND("/",B878&amp;"/")-1)&amp;"/"&amp;IF(ISNUMBER(SEARCH("/",B878)),VALUE(RIGHT(B878,LEN(B878)-FIND("/",B878)))+1,1))</f>
        <v>20260710</v>
      </c>
      <c r="C879" s="131" t="s">
        <v>826</v>
      </c>
      <c r="D879" s="24" t="s">
        <v>150</v>
      </c>
      <c r="E879" s="20" t="s">
        <v>535</v>
      </c>
      <c r="F879" s="1" t="s">
        <v>10</v>
      </c>
      <c r="G879" s="104"/>
      <c r="H879" s="4"/>
      <c r="I879" s="4">
        <f>SUM(I880:I884)</f>
        <v>47790</v>
      </c>
      <c r="J879" s="1" t="s">
        <v>330</v>
      </c>
      <c r="K879" s="56" t="s">
        <v>333</v>
      </c>
    </row>
    <row r="880" spans="2:11" ht="44.25" customHeight="1" outlineLevel="1" thickBot="1" x14ac:dyDescent="0.3">
      <c r="B880" s="85" t="str">
        <f>IF(J880&lt;&gt;"",VALUE(LEFT(B879,FIND("/",B879&amp;"/")-1))+1,LEFT(B879,FIND("/",B879&amp;"/")-1)&amp;"/"&amp;IF(ISNUMBER(SEARCH("/",B879)),VALUE(RIGHT(B879,LEN(B879)-FIND("/",B879)))+1,1))</f>
        <v>20260710/1</v>
      </c>
      <c r="C880" s="134" t="s">
        <v>826</v>
      </c>
      <c r="D880" s="39" t="s">
        <v>150</v>
      </c>
      <c r="E880" s="40" t="s">
        <v>532</v>
      </c>
      <c r="F880" s="34" t="s">
        <v>10</v>
      </c>
      <c r="G880" s="97">
        <v>15</v>
      </c>
      <c r="H880" s="41">
        <v>433</v>
      </c>
      <c r="I880" s="41">
        <f>G880*H880</f>
        <v>6495</v>
      </c>
      <c r="J880" s="34"/>
      <c r="K880" s="34" t="s">
        <v>333</v>
      </c>
    </row>
    <row r="881" spans="2:11" ht="44.25" customHeight="1" outlineLevel="1" thickBot="1" x14ac:dyDescent="0.3">
      <c r="B881" s="85" t="str">
        <f>IF(J881&lt;&gt;"",VALUE(LEFT(B880,FIND("/",B880&amp;"/")-1))+1,LEFT(B880,FIND("/",B880&amp;"/")-1)&amp;"/"&amp;IF(ISNUMBER(SEARCH("/",B880)),VALUE(RIGHT(B880,LEN(B880)-FIND("/",B880)))+1,1))</f>
        <v>20260710/2</v>
      </c>
      <c r="C881" s="134" t="s">
        <v>826</v>
      </c>
      <c r="D881" s="39" t="s">
        <v>150</v>
      </c>
      <c r="E881" s="40" t="s">
        <v>532</v>
      </c>
      <c r="F881" s="34" t="s">
        <v>10</v>
      </c>
      <c r="G881" s="97">
        <v>15</v>
      </c>
      <c r="H881" s="41">
        <v>224</v>
      </c>
      <c r="I881" s="41">
        <f t="shared" ref="I881:I884" si="31">G881*H881</f>
        <v>3360</v>
      </c>
      <c r="J881" s="34"/>
      <c r="K881" s="34" t="s">
        <v>333</v>
      </c>
    </row>
    <row r="882" spans="2:11" ht="44.25" customHeight="1" outlineLevel="1" thickBot="1" x14ac:dyDescent="0.3">
      <c r="B882" s="85" t="str">
        <f>IF(J882&lt;&gt;"",VALUE(LEFT(B881,FIND("/",B881&amp;"/")-1))+1,LEFT(B881,FIND("/",B881&amp;"/")-1)&amp;"/"&amp;IF(ISNUMBER(SEARCH("/",B881)),VALUE(RIGHT(B881,LEN(B881)-FIND("/",B881)))+1,1))</f>
        <v>20260710/3</v>
      </c>
      <c r="C882" s="134" t="s">
        <v>826</v>
      </c>
      <c r="D882" s="39" t="s">
        <v>150</v>
      </c>
      <c r="E882" s="40" t="s">
        <v>533</v>
      </c>
      <c r="F882" s="34" t="s">
        <v>10</v>
      </c>
      <c r="G882" s="97">
        <v>15</v>
      </c>
      <c r="H882" s="41">
        <v>417</v>
      </c>
      <c r="I882" s="41">
        <f t="shared" si="31"/>
        <v>6255</v>
      </c>
      <c r="J882" s="34"/>
      <c r="K882" s="34" t="s">
        <v>333</v>
      </c>
    </row>
    <row r="883" spans="2:11" ht="44.25" customHeight="1" outlineLevel="1" thickBot="1" x14ac:dyDescent="0.3">
      <c r="B883" s="85" t="str">
        <f>IF(J883&lt;&gt;"",VALUE(LEFT(B882,FIND("/",B882&amp;"/")-1))+1,LEFT(B882,FIND("/",B882&amp;"/")-1)&amp;"/"&amp;IF(ISNUMBER(SEARCH("/",B882)),VALUE(RIGHT(B882,LEN(B882)-FIND("/",B882)))+1,1))</f>
        <v>20260710/4</v>
      </c>
      <c r="C883" s="134" t="s">
        <v>826</v>
      </c>
      <c r="D883" s="39" t="s">
        <v>150</v>
      </c>
      <c r="E883" s="40" t="s">
        <v>534</v>
      </c>
      <c r="F883" s="34" t="s">
        <v>10</v>
      </c>
      <c r="G883" s="97">
        <v>90</v>
      </c>
      <c r="H883" s="41">
        <v>240</v>
      </c>
      <c r="I883" s="41">
        <f t="shared" si="31"/>
        <v>21600</v>
      </c>
      <c r="J883" s="34"/>
      <c r="K883" s="34" t="s">
        <v>333</v>
      </c>
    </row>
    <row r="884" spans="2:11" ht="44.25" customHeight="1" outlineLevel="1" thickBot="1" x14ac:dyDescent="0.3">
      <c r="B884" s="85" t="str">
        <f>IF(J884&lt;&gt;"",VALUE(LEFT(B883,FIND("/",B883&amp;"/")-1))+1,LEFT(B883,FIND("/",B883&amp;"/")-1)&amp;"/"&amp;IF(ISNUMBER(SEARCH("/",B883)),VALUE(RIGHT(B883,LEN(B883)-FIND("/",B883)))+1,1))</f>
        <v>20260710/5</v>
      </c>
      <c r="C884" s="134" t="s">
        <v>826</v>
      </c>
      <c r="D884" s="39" t="s">
        <v>150</v>
      </c>
      <c r="E884" s="40" t="s">
        <v>534</v>
      </c>
      <c r="F884" s="34" t="s">
        <v>10</v>
      </c>
      <c r="G884" s="97">
        <v>42</v>
      </c>
      <c r="H884" s="41">
        <v>240</v>
      </c>
      <c r="I884" s="41">
        <f t="shared" si="31"/>
        <v>10080</v>
      </c>
      <c r="J884" s="34"/>
      <c r="K884" s="34" t="s">
        <v>333</v>
      </c>
    </row>
    <row r="885" spans="2:11" ht="89.25" customHeight="1" thickBot="1" x14ac:dyDescent="0.3">
      <c r="B885" s="85">
        <f>IF(J885&lt;&gt;"",VALUE(LEFT(B884,FIND("/",B884&amp;"/")-1))+1,LEFT(B884,FIND("/",B884&amp;"/")-1)&amp;"/"&amp;IF(ISNUMBER(SEARCH("/",B884)),VALUE(RIGHT(B884,LEN(B884)-FIND("/",B884)))+1,1))</f>
        <v>20260711</v>
      </c>
      <c r="C885" s="114" t="s">
        <v>774</v>
      </c>
      <c r="D885" s="24" t="s">
        <v>150</v>
      </c>
      <c r="E885" s="20" t="s">
        <v>536</v>
      </c>
      <c r="F885" s="1" t="s">
        <v>10</v>
      </c>
      <c r="G885" s="104">
        <v>15</v>
      </c>
      <c r="H885" s="4">
        <v>23400</v>
      </c>
      <c r="I885" s="4">
        <f>G885*H885</f>
        <v>351000</v>
      </c>
      <c r="J885" s="1" t="s">
        <v>330</v>
      </c>
      <c r="K885" s="56" t="s">
        <v>333</v>
      </c>
    </row>
    <row r="886" spans="2:11" ht="44.25" customHeight="1" thickBot="1" x14ac:dyDescent="0.3">
      <c r="B886" s="85">
        <f>IF(J886&lt;&gt;"",VALUE(LEFT(B885,FIND("/",B885&amp;"/")-1))+1,LEFT(B885,FIND("/",B885&amp;"/")-1)&amp;"/"&amp;IF(ISNUMBER(SEARCH("/",B885)),VALUE(RIGHT(B885,LEN(B885)-FIND("/",B885)))+1,1))</f>
        <v>20260712</v>
      </c>
      <c r="C886" s="24" t="s">
        <v>55</v>
      </c>
      <c r="D886" s="24" t="s">
        <v>150</v>
      </c>
      <c r="E886" s="20" t="s">
        <v>537</v>
      </c>
      <c r="F886" s="1" t="s">
        <v>20</v>
      </c>
      <c r="G886" s="104">
        <v>24</v>
      </c>
      <c r="H886" s="16">
        <v>4350</v>
      </c>
      <c r="I886" s="4">
        <f>G886*H886</f>
        <v>104400</v>
      </c>
      <c r="J886" s="1" t="s">
        <v>330</v>
      </c>
      <c r="K886" s="86"/>
    </row>
    <row r="887" spans="2:11" ht="44.25" customHeight="1" thickBot="1" x14ac:dyDescent="0.3">
      <c r="B887" s="85">
        <f>IF(J887&lt;&gt;"",VALUE(LEFT(B886,FIND("/",B886&amp;"/")-1))+1,LEFT(B886,FIND("/",B886&amp;"/")-1)&amp;"/"&amp;IF(ISNUMBER(SEARCH("/",B886)),VALUE(RIGHT(B886,LEN(B886)-FIND("/",B886)))+1,1))</f>
        <v>20260713</v>
      </c>
      <c r="C887" s="24" t="s">
        <v>55</v>
      </c>
      <c r="D887" s="24" t="s">
        <v>150</v>
      </c>
      <c r="E887" s="20" t="s">
        <v>538</v>
      </c>
      <c r="F887" s="1" t="s">
        <v>10</v>
      </c>
      <c r="G887" s="104">
        <v>2200</v>
      </c>
      <c r="H887" s="16">
        <v>120</v>
      </c>
      <c r="I887" s="4">
        <f t="shared" ref="I887:I894" si="32">G887*H887</f>
        <v>264000</v>
      </c>
      <c r="J887" s="1" t="s">
        <v>330</v>
      </c>
      <c r="K887" s="86"/>
    </row>
    <row r="888" spans="2:11" ht="44.25" customHeight="1" thickBot="1" x14ac:dyDescent="0.3">
      <c r="B888" s="85">
        <f>IF(J888&lt;&gt;"",VALUE(LEFT(B887,FIND("/",B887&amp;"/")-1))+1,LEFT(B887,FIND("/",B887&amp;"/")-1)&amp;"/"&amp;IF(ISNUMBER(SEARCH("/",B887)),VALUE(RIGHT(B887,LEN(B887)-FIND("/",B887)))+1,1))</f>
        <v>20260714</v>
      </c>
      <c r="C888" s="24" t="s">
        <v>55</v>
      </c>
      <c r="D888" s="24" t="s">
        <v>150</v>
      </c>
      <c r="E888" s="20" t="s">
        <v>538</v>
      </c>
      <c r="F888" s="1" t="s">
        <v>10</v>
      </c>
      <c r="G888" s="104">
        <v>720</v>
      </c>
      <c r="H888" s="16">
        <v>115</v>
      </c>
      <c r="I888" s="4">
        <f t="shared" si="32"/>
        <v>82800</v>
      </c>
      <c r="J888" s="1" t="s">
        <v>330</v>
      </c>
      <c r="K888" s="86"/>
    </row>
    <row r="889" spans="2:11" ht="44.25" customHeight="1" thickBot="1" x14ac:dyDescent="0.3">
      <c r="B889" s="85">
        <f>IF(J889&lt;&gt;"",VALUE(LEFT(B888,FIND("/",B888&amp;"/")-1))+1,LEFT(B888,FIND("/",B888&amp;"/")-1)&amp;"/"&amp;IF(ISNUMBER(SEARCH("/",B888)),VALUE(RIGHT(B888,LEN(B888)-FIND("/",B888)))+1,1))</f>
        <v>20260715</v>
      </c>
      <c r="C889" s="24" t="s">
        <v>55</v>
      </c>
      <c r="D889" s="24" t="s">
        <v>150</v>
      </c>
      <c r="E889" s="20" t="s">
        <v>538</v>
      </c>
      <c r="F889" s="1" t="s">
        <v>10</v>
      </c>
      <c r="G889" s="104">
        <v>1880</v>
      </c>
      <c r="H889" s="16">
        <v>165</v>
      </c>
      <c r="I889" s="4">
        <f t="shared" si="32"/>
        <v>310200</v>
      </c>
      <c r="J889" s="1" t="s">
        <v>330</v>
      </c>
      <c r="K889" s="86"/>
    </row>
    <row r="890" spans="2:11" ht="44.25" customHeight="1" thickBot="1" x14ac:dyDescent="0.3">
      <c r="B890" s="85">
        <f>IF(J890&lt;&gt;"",VALUE(LEFT(B889,FIND("/",B889&amp;"/")-1))+1,LEFT(B889,FIND("/",B889&amp;"/")-1)&amp;"/"&amp;IF(ISNUMBER(SEARCH("/",B889)),VALUE(RIGHT(B889,LEN(B889)-FIND("/",B889)))+1,1))</f>
        <v>20260716</v>
      </c>
      <c r="C890" s="24" t="s">
        <v>55</v>
      </c>
      <c r="D890" s="24" t="s">
        <v>150</v>
      </c>
      <c r="E890" s="20" t="s">
        <v>538</v>
      </c>
      <c r="F890" s="1" t="s">
        <v>10</v>
      </c>
      <c r="G890" s="104">
        <v>720</v>
      </c>
      <c r="H890" s="16">
        <v>150</v>
      </c>
      <c r="I890" s="4">
        <f t="shared" si="32"/>
        <v>108000</v>
      </c>
      <c r="J890" s="1" t="s">
        <v>330</v>
      </c>
      <c r="K890" s="86"/>
    </row>
    <row r="891" spans="2:11" ht="44.25" customHeight="1" thickBot="1" x14ac:dyDescent="0.3">
      <c r="B891" s="85">
        <f>IF(J891&lt;&gt;"",VALUE(LEFT(B890,FIND("/",B890&amp;"/")-1))+1,LEFT(B890,FIND("/",B890&amp;"/")-1)&amp;"/"&amp;IF(ISNUMBER(SEARCH("/",B890)),VALUE(RIGHT(B890,LEN(B890)-FIND("/",B890)))+1,1))</f>
        <v>20260717</v>
      </c>
      <c r="C891" s="24" t="s">
        <v>55</v>
      </c>
      <c r="D891" s="24" t="s">
        <v>150</v>
      </c>
      <c r="E891" s="20" t="s">
        <v>539</v>
      </c>
      <c r="F891" s="1" t="s">
        <v>10</v>
      </c>
      <c r="G891" s="104">
        <v>865</v>
      </c>
      <c r="H891" s="16">
        <v>150</v>
      </c>
      <c r="I891" s="4">
        <f t="shared" si="32"/>
        <v>129750</v>
      </c>
      <c r="J891" s="1" t="s">
        <v>330</v>
      </c>
      <c r="K891" s="86"/>
    </row>
    <row r="892" spans="2:11" ht="44.25" customHeight="1" thickBot="1" x14ac:dyDescent="0.3">
      <c r="B892" s="85">
        <f>IF(J892&lt;&gt;"",VALUE(LEFT(B891,FIND("/",B891&amp;"/")-1))+1,LEFT(B891,FIND("/",B891&amp;"/")-1)&amp;"/"&amp;IF(ISNUMBER(SEARCH("/",B891)),VALUE(RIGHT(B891,LEN(B891)-FIND("/",B891)))+1,1))</f>
        <v>20260718</v>
      </c>
      <c r="C892" s="24" t="s">
        <v>55</v>
      </c>
      <c r="D892" s="24" t="s">
        <v>150</v>
      </c>
      <c r="E892" s="20" t="s">
        <v>539</v>
      </c>
      <c r="F892" s="1" t="s">
        <v>10</v>
      </c>
      <c r="G892" s="104">
        <v>300</v>
      </c>
      <c r="H892" s="16">
        <v>240</v>
      </c>
      <c r="I892" s="4">
        <f t="shared" si="32"/>
        <v>72000</v>
      </c>
      <c r="J892" s="1" t="s">
        <v>330</v>
      </c>
      <c r="K892" s="86"/>
    </row>
    <row r="893" spans="2:11" ht="44.25" customHeight="1" thickBot="1" x14ac:dyDescent="0.3">
      <c r="B893" s="85">
        <f>IF(J893&lt;&gt;"",VALUE(LEFT(B892,FIND("/",B892&amp;"/")-1))+1,LEFT(B892,FIND("/",B892&amp;"/")-1)&amp;"/"&amp;IF(ISNUMBER(SEARCH("/",B892)),VALUE(RIGHT(B892,LEN(B892)-FIND("/",B892)))+1,1))</f>
        <v>20260719</v>
      </c>
      <c r="C893" s="24" t="s">
        <v>55</v>
      </c>
      <c r="D893" s="24" t="s">
        <v>150</v>
      </c>
      <c r="E893" s="20" t="s">
        <v>540</v>
      </c>
      <c r="F893" s="1" t="s">
        <v>20</v>
      </c>
      <c r="G893" s="104">
        <v>24</v>
      </c>
      <c r="H893" s="16">
        <v>2700</v>
      </c>
      <c r="I893" s="4">
        <f t="shared" si="32"/>
        <v>64800</v>
      </c>
      <c r="J893" s="1" t="s">
        <v>330</v>
      </c>
      <c r="K893" s="86"/>
    </row>
    <row r="894" spans="2:11" ht="44.25" customHeight="1" thickBot="1" x14ac:dyDescent="0.3">
      <c r="B894" s="85">
        <f>IF(J894&lt;&gt;"",VALUE(LEFT(B893,FIND("/",B893&amp;"/")-1))+1,LEFT(B893,FIND("/",B893&amp;"/")-1)&amp;"/"&amp;IF(ISNUMBER(SEARCH("/",B893)),VALUE(RIGHT(B893,LEN(B893)-FIND("/",B893)))+1,1))</f>
        <v>20260720</v>
      </c>
      <c r="C894" s="24" t="s">
        <v>55</v>
      </c>
      <c r="D894" s="24" t="s">
        <v>150</v>
      </c>
      <c r="E894" s="20" t="s">
        <v>186</v>
      </c>
      <c r="F894" s="1" t="s">
        <v>54</v>
      </c>
      <c r="G894" s="104">
        <v>12</v>
      </c>
      <c r="H894" s="16">
        <v>1876</v>
      </c>
      <c r="I894" s="4">
        <f t="shared" si="32"/>
        <v>22512</v>
      </c>
      <c r="J894" s="1" t="s">
        <v>330</v>
      </c>
      <c r="K894" s="86"/>
    </row>
    <row r="895" spans="2:11" ht="44.25" customHeight="1" thickBot="1" x14ac:dyDescent="0.3">
      <c r="B895" s="85">
        <f>IF(J895&lt;&gt;"",VALUE(LEFT(B894,FIND("/",B894&amp;"/")-1))+1,LEFT(B894,FIND("/",B894&amp;"/")-1)&amp;"/"&amp;IF(ISNUMBER(SEARCH("/",B894)),VALUE(RIGHT(B894,LEN(B894)-FIND("/",B894)))+1,1))</f>
        <v>20260721</v>
      </c>
      <c r="C895" s="114" t="s">
        <v>730</v>
      </c>
      <c r="D895" s="24" t="s">
        <v>150</v>
      </c>
      <c r="E895" s="20" t="s">
        <v>560</v>
      </c>
      <c r="F895" s="88"/>
      <c r="G895" s="107"/>
      <c r="H895" s="108"/>
      <c r="I895" s="4">
        <f>SUM(I896:I915)</f>
        <v>1743510</v>
      </c>
      <c r="J895" s="1" t="s">
        <v>330</v>
      </c>
      <c r="K895" s="86"/>
    </row>
    <row r="896" spans="2:11" ht="44.25" customHeight="1" outlineLevel="1" thickBot="1" x14ac:dyDescent="0.3">
      <c r="B896" s="85" t="str">
        <f>IF(J896&lt;&gt;"",VALUE(LEFT(B895,FIND("/",B895&amp;"/")-1))+1,LEFT(B895,FIND("/",B895&amp;"/")-1)&amp;"/"&amp;IF(ISNUMBER(SEARCH("/",B895)),VALUE(RIGHT(B895,LEN(B895)-FIND("/",B895)))+1,1))</f>
        <v>20260721/1</v>
      </c>
      <c r="C896" s="133" t="s">
        <v>730</v>
      </c>
      <c r="D896" s="39" t="s">
        <v>150</v>
      </c>
      <c r="E896" s="40" t="s">
        <v>541</v>
      </c>
      <c r="F896" s="34" t="s">
        <v>65</v>
      </c>
      <c r="G896" s="97">
        <v>46</v>
      </c>
      <c r="H896" s="41">
        <v>13700</v>
      </c>
      <c r="I896" s="41">
        <f>G896*H896</f>
        <v>630200</v>
      </c>
      <c r="J896" s="34"/>
      <c r="K896" s="34"/>
    </row>
    <row r="897" spans="2:11" ht="44.25" customHeight="1" outlineLevel="1" thickBot="1" x14ac:dyDescent="0.3">
      <c r="B897" s="85" t="str">
        <f>IF(J897&lt;&gt;"",VALUE(LEFT(B896,FIND("/",B896&amp;"/")-1))+1,LEFT(B896,FIND("/",B896&amp;"/")-1)&amp;"/"&amp;IF(ISNUMBER(SEARCH("/",B896)),VALUE(RIGHT(B896,LEN(B896)-FIND("/",B896)))+1,1))</f>
        <v>20260721/2</v>
      </c>
      <c r="C897" s="133" t="s">
        <v>730</v>
      </c>
      <c r="D897" s="39" t="s">
        <v>150</v>
      </c>
      <c r="E897" s="40" t="s">
        <v>542</v>
      </c>
      <c r="F897" s="34" t="s">
        <v>54</v>
      </c>
      <c r="G897" s="97">
        <v>29</v>
      </c>
      <c r="H897" s="41">
        <v>5480</v>
      </c>
      <c r="I897" s="41">
        <f t="shared" ref="I897:I911" si="33">G897*H897</f>
        <v>158920</v>
      </c>
      <c r="J897" s="34"/>
      <c r="K897" s="34"/>
    </row>
    <row r="898" spans="2:11" ht="44.25" customHeight="1" outlineLevel="1" thickBot="1" x14ac:dyDescent="0.3">
      <c r="B898" s="85" t="str">
        <f>IF(J898&lt;&gt;"",VALUE(LEFT(B897,FIND("/",B897&amp;"/")-1))+1,LEFT(B897,FIND("/",B897&amp;"/")-1)&amp;"/"&amp;IF(ISNUMBER(SEARCH("/",B897)),VALUE(RIGHT(B897,LEN(B897)-FIND("/",B897)))+1,1))</f>
        <v>20260721/3</v>
      </c>
      <c r="C898" s="133" t="s">
        <v>730</v>
      </c>
      <c r="D898" s="39" t="s">
        <v>150</v>
      </c>
      <c r="E898" s="40" t="s">
        <v>543</v>
      </c>
      <c r="F898" s="34" t="s">
        <v>54</v>
      </c>
      <c r="G898" s="97">
        <v>360</v>
      </c>
      <c r="H898" s="41">
        <v>2220</v>
      </c>
      <c r="I898" s="41">
        <f t="shared" si="33"/>
        <v>799200</v>
      </c>
      <c r="J898" s="34"/>
      <c r="K898" s="34"/>
    </row>
    <row r="899" spans="2:11" ht="44.25" customHeight="1" outlineLevel="1" thickBot="1" x14ac:dyDescent="0.3">
      <c r="B899" s="85" t="str">
        <f>IF(J899&lt;&gt;"",VALUE(LEFT(B898,FIND("/",B898&amp;"/")-1))+1,LEFT(B898,FIND("/",B898&amp;"/")-1)&amp;"/"&amp;IF(ISNUMBER(SEARCH("/",B898)),VALUE(RIGHT(B898,LEN(B898)-FIND("/",B898)))+1,1))</f>
        <v>20260721/4</v>
      </c>
      <c r="C899" s="133" t="s">
        <v>730</v>
      </c>
      <c r="D899" s="39" t="s">
        <v>150</v>
      </c>
      <c r="E899" s="40" t="s">
        <v>544</v>
      </c>
      <c r="F899" s="34" t="s">
        <v>65</v>
      </c>
      <c r="G899" s="97">
        <v>4</v>
      </c>
      <c r="H899" s="41">
        <v>3330</v>
      </c>
      <c r="I899" s="41">
        <f t="shared" si="33"/>
        <v>13320</v>
      </c>
      <c r="J899" s="34"/>
      <c r="K899" s="34"/>
    </row>
    <row r="900" spans="2:11" ht="44.25" customHeight="1" outlineLevel="1" thickBot="1" x14ac:dyDescent="0.3">
      <c r="B900" s="85" t="str">
        <f>IF(J900&lt;&gt;"",VALUE(LEFT(B899,FIND("/",B899&amp;"/")-1))+1,LEFT(B899,FIND("/",B899&amp;"/")-1)&amp;"/"&amp;IF(ISNUMBER(SEARCH("/",B899)),VALUE(RIGHT(B899,LEN(B899)-FIND("/",B899)))+1,1))</f>
        <v>20260721/5</v>
      </c>
      <c r="C900" s="133" t="s">
        <v>730</v>
      </c>
      <c r="D900" s="39" t="s">
        <v>150</v>
      </c>
      <c r="E900" s="40" t="s">
        <v>545</v>
      </c>
      <c r="F900" s="34" t="s">
        <v>65</v>
      </c>
      <c r="G900" s="97">
        <v>3</v>
      </c>
      <c r="H900" s="41">
        <v>7400</v>
      </c>
      <c r="I900" s="41">
        <f t="shared" si="33"/>
        <v>22200</v>
      </c>
      <c r="J900" s="34"/>
      <c r="K900" s="34"/>
    </row>
    <row r="901" spans="2:11" ht="44.25" customHeight="1" outlineLevel="1" thickBot="1" x14ac:dyDescent="0.3">
      <c r="B901" s="85" t="str">
        <f>IF(J901&lt;&gt;"",VALUE(LEFT(B900,FIND("/",B900&amp;"/")-1))+1,LEFT(B900,FIND("/",B900&amp;"/")-1)&amp;"/"&amp;IF(ISNUMBER(SEARCH("/",B900)),VALUE(RIGHT(B900,LEN(B900)-FIND("/",B900)))+1,1))</f>
        <v>20260721/6</v>
      </c>
      <c r="C901" s="133" t="s">
        <v>730</v>
      </c>
      <c r="D901" s="39" t="s">
        <v>150</v>
      </c>
      <c r="E901" s="40" t="s">
        <v>546</v>
      </c>
      <c r="F901" s="34" t="s">
        <v>54</v>
      </c>
      <c r="G901" s="97">
        <v>14</v>
      </c>
      <c r="H901" s="41">
        <v>3600</v>
      </c>
      <c r="I901" s="41">
        <f t="shared" si="33"/>
        <v>50400</v>
      </c>
      <c r="J901" s="34"/>
      <c r="K901" s="34"/>
    </row>
    <row r="902" spans="2:11" ht="44.25" customHeight="1" outlineLevel="1" thickBot="1" x14ac:dyDescent="0.3">
      <c r="B902" s="85" t="str">
        <f>IF(J902&lt;&gt;"",VALUE(LEFT(B901,FIND("/",B901&amp;"/")-1))+1,LEFT(B901,FIND("/",B901&amp;"/")-1)&amp;"/"&amp;IF(ISNUMBER(SEARCH("/",B901)),VALUE(RIGHT(B901,LEN(B901)-FIND("/",B901)))+1,1))</f>
        <v>20260721/7</v>
      </c>
      <c r="C902" s="133" t="s">
        <v>730</v>
      </c>
      <c r="D902" s="39" t="s">
        <v>150</v>
      </c>
      <c r="E902" s="40" t="s">
        <v>547</v>
      </c>
      <c r="F902" s="34" t="s">
        <v>10</v>
      </c>
      <c r="G902" s="97">
        <v>1</v>
      </c>
      <c r="H902" s="41">
        <v>650</v>
      </c>
      <c r="I902" s="41">
        <f t="shared" si="33"/>
        <v>650</v>
      </c>
      <c r="J902" s="34"/>
      <c r="K902" s="34"/>
    </row>
    <row r="903" spans="2:11" ht="44.25" customHeight="1" outlineLevel="1" thickBot="1" x14ac:dyDescent="0.3">
      <c r="B903" s="85" t="str">
        <f>IF(J903&lt;&gt;"",VALUE(LEFT(B902,FIND("/",B902&amp;"/")-1))+1,LEFT(B902,FIND("/",B902&amp;"/")-1)&amp;"/"&amp;IF(ISNUMBER(SEARCH("/",B902)),VALUE(RIGHT(B902,LEN(B902)-FIND("/",B902)))+1,1))</f>
        <v>20260721/8</v>
      </c>
      <c r="C903" s="133" t="s">
        <v>730</v>
      </c>
      <c r="D903" s="39" t="s">
        <v>150</v>
      </c>
      <c r="E903" s="40" t="s">
        <v>548</v>
      </c>
      <c r="F903" s="34" t="s">
        <v>10</v>
      </c>
      <c r="G903" s="97">
        <v>20</v>
      </c>
      <c r="H903" s="41">
        <v>600</v>
      </c>
      <c r="I903" s="41">
        <f t="shared" si="33"/>
        <v>12000</v>
      </c>
      <c r="J903" s="34"/>
      <c r="K903" s="34"/>
    </row>
    <row r="904" spans="2:11" ht="44.25" customHeight="1" outlineLevel="1" thickBot="1" x14ac:dyDescent="0.3">
      <c r="B904" s="85" t="str">
        <f>IF(J904&lt;&gt;"",VALUE(LEFT(B903,FIND("/",B903&amp;"/")-1))+1,LEFT(B903,FIND("/",B903&amp;"/")-1)&amp;"/"&amp;IF(ISNUMBER(SEARCH("/",B903)),VALUE(RIGHT(B903,LEN(B903)-FIND("/",B903)))+1,1))</f>
        <v>20260721/9</v>
      </c>
      <c r="C904" s="133" t="s">
        <v>730</v>
      </c>
      <c r="D904" s="39" t="s">
        <v>150</v>
      </c>
      <c r="E904" s="40" t="s">
        <v>548</v>
      </c>
      <c r="F904" s="34" t="s">
        <v>10</v>
      </c>
      <c r="G904" s="97">
        <v>1</v>
      </c>
      <c r="H904" s="41">
        <v>300</v>
      </c>
      <c r="I904" s="41">
        <f t="shared" si="33"/>
        <v>300</v>
      </c>
      <c r="J904" s="34"/>
      <c r="K904" s="34"/>
    </row>
    <row r="905" spans="2:11" ht="44.25" customHeight="1" outlineLevel="1" thickBot="1" x14ac:dyDescent="0.3">
      <c r="B905" s="85" t="str">
        <f>IF(J905&lt;&gt;"",VALUE(LEFT(B904,FIND("/",B904&amp;"/")-1))+1,LEFT(B904,FIND("/",B904&amp;"/")-1)&amp;"/"&amp;IF(ISNUMBER(SEARCH("/",B904)),VALUE(RIGHT(B904,LEN(B904)-FIND("/",B904)))+1,1))</f>
        <v>20260721/10</v>
      </c>
      <c r="C905" s="133" t="s">
        <v>730</v>
      </c>
      <c r="D905" s="39" t="s">
        <v>150</v>
      </c>
      <c r="E905" s="40" t="s">
        <v>549</v>
      </c>
      <c r="F905" s="34" t="s">
        <v>559</v>
      </c>
      <c r="G905" s="97">
        <v>3</v>
      </c>
      <c r="H905" s="41">
        <v>1100</v>
      </c>
      <c r="I905" s="41">
        <f t="shared" si="33"/>
        <v>3300</v>
      </c>
      <c r="J905" s="34"/>
      <c r="K905" s="34"/>
    </row>
    <row r="906" spans="2:11" ht="44.25" customHeight="1" outlineLevel="1" thickBot="1" x14ac:dyDescent="0.3">
      <c r="B906" s="85" t="str">
        <f>IF(J906&lt;&gt;"",VALUE(LEFT(B905,FIND("/",B905&amp;"/")-1))+1,LEFT(B905,FIND("/",B905&amp;"/")-1)&amp;"/"&amp;IF(ISNUMBER(SEARCH("/",B905)),VALUE(RIGHT(B905,LEN(B905)-FIND("/",B905)))+1,1))</f>
        <v>20260721/11</v>
      </c>
      <c r="C906" s="133" t="s">
        <v>730</v>
      </c>
      <c r="D906" s="39" t="s">
        <v>150</v>
      </c>
      <c r="E906" s="40" t="s">
        <v>550</v>
      </c>
      <c r="F906" s="34" t="s">
        <v>10</v>
      </c>
      <c r="G906" s="97">
        <v>2</v>
      </c>
      <c r="H906" s="41">
        <v>1300</v>
      </c>
      <c r="I906" s="41">
        <f t="shared" si="33"/>
        <v>2600</v>
      </c>
      <c r="J906" s="34"/>
      <c r="K906" s="34"/>
    </row>
    <row r="907" spans="2:11" ht="44.25" customHeight="1" outlineLevel="1" thickBot="1" x14ac:dyDescent="0.3">
      <c r="B907" s="85" t="str">
        <f>IF(J907&lt;&gt;"",VALUE(LEFT(B906,FIND("/",B906&amp;"/")-1))+1,LEFT(B906,FIND("/",B906&amp;"/")-1)&amp;"/"&amp;IF(ISNUMBER(SEARCH("/",B906)),VALUE(RIGHT(B906,LEN(B906)-FIND("/",B906)))+1,1))</f>
        <v>20260721/12</v>
      </c>
      <c r="C907" s="133" t="s">
        <v>730</v>
      </c>
      <c r="D907" s="39" t="s">
        <v>150</v>
      </c>
      <c r="E907" s="40" t="s">
        <v>551</v>
      </c>
      <c r="F907" s="34" t="s">
        <v>529</v>
      </c>
      <c r="G907" s="97">
        <v>15</v>
      </c>
      <c r="H907" s="41">
        <v>250</v>
      </c>
      <c r="I907" s="41">
        <f t="shared" si="33"/>
        <v>3750</v>
      </c>
      <c r="J907" s="34"/>
      <c r="K907" s="34"/>
    </row>
    <row r="908" spans="2:11" ht="44.25" customHeight="1" outlineLevel="1" thickBot="1" x14ac:dyDescent="0.3">
      <c r="B908" s="85" t="str">
        <f>IF(J908&lt;&gt;"",VALUE(LEFT(B907,FIND("/",B907&amp;"/")-1))+1,LEFT(B907,FIND("/",B907&amp;"/")-1)&amp;"/"&amp;IF(ISNUMBER(SEARCH("/",B907)),VALUE(RIGHT(B907,LEN(B907)-FIND("/",B907)))+1,1))</f>
        <v>20260721/13</v>
      </c>
      <c r="C908" s="133" t="s">
        <v>730</v>
      </c>
      <c r="D908" s="39" t="s">
        <v>150</v>
      </c>
      <c r="E908" s="40" t="s">
        <v>552</v>
      </c>
      <c r="F908" s="34" t="s">
        <v>529</v>
      </c>
      <c r="G908" s="97">
        <v>60</v>
      </c>
      <c r="H908" s="41">
        <v>280</v>
      </c>
      <c r="I908" s="41">
        <f t="shared" si="33"/>
        <v>16800</v>
      </c>
      <c r="J908" s="34"/>
      <c r="K908" s="34"/>
    </row>
    <row r="909" spans="2:11" ht="44.25" customHeight="1" outlineLevel="1" thickBot="1" x14ac:dyDescent="0.3">
      <c r="B909" s="85" t="str">
        <f>IF(J909&lt;&gt;"",VALUE(LEFT(B908,FIND("/",B908&amp;"/")-1))+1,LEFT(B908,FIND("/",B908&amp;"/")-1)&amp;"/"&amp;IF(ISNUMBER(SEARCH("/",B908)),VALUE(RIGHT(B908,LEN(B908)-FIND("/",B908)))+1,1))</f>
        <v>20260721/14</v>
      </c>
      <c r="C909" s="133" t="s">
        <v>730</v>
      </c>
      <c r="D909" s="39" t="s">
        <v>150</v>
      </c>
      <c r="E909" s="40" t="s">
        <v>514</v>
      </c>
      <c r="F909" s="34" t="s">
        <v>10</v>
      </c>
      <c r="G909" s="97">
        <v>4</v>
      </c>
      <c r="H909" s="41">
        <v>1820</v>
      </c>
      <c r="I909" s="41">
        <f t="shared" si="33"/>
        <v>7280</v>
      </c>
      <c r="J909" s="34"/>
      <c r="K909" s="34"/>
    </row>
    <row r="910" spans="2:11" ht="44.25" customHeight="1" outlineLevel="1" thickBot="1" x14ac:dyDescent="0.3">
      <c r="B910" s="85" t="str">
        <f>IF(J910&lt;&gt;"",VALUE(LEFT(B909,FIND("/",B909&amp;"/")-1))+1,LEFT(B909,FIND("/",B909&amp;"/")-1)&amp;"/"&amp;IF(ISNUMBER(SEARCH("/",B909)),VALUE(RIGHT(B909,LEN(B909)-FIND("/",B909)))+1,1))</f>
        <v>20260721/15</v>
      </c>
      <c r="C910" s="133" t="s">
        <v>730</v>
      </c>
      <c r="D910" s="39" t="s">
        <v>150</v>
      </c>
      <c r="E910" s="40" t="s">
        <v>553</v>
      </c>
      <c r="F910" s="34" t="s">
        <v>10</v>
      </c>
      <c r="G910" s="97">
        <v>6</v>
      </c>
      <c r="H910" s="41">
        <v>1140</v>
      </c>
      <c r="I910" s="41">
        <f t="shared" si="33"/>
        <v>6840</v>
      </c>
      <c r="J910" s="34"/>
      <c r="K910" s="34"/>
    </row>
    <row r="911" spans="2:11" ht="44.25" customHeight="1" outlineLevel="1" thickBot="1" x14ac:dyDescent="0.3">
      <c r="B911" s="85" t="str">
        <f>IF(J911&lt;&gt;"",VALUE(LEFT(B910,FIND("/",B910&amp;"/")-1))+1,LEFT(B910,FIND("/",B910&amp;"/")-1)&amp;"/"&amp;IF(ISNUMBER(SEARCH("/",B910)),VALUE(RIGHT(B910,LEN(B910)-FIND("/",B910)))+1,1))</f>
        <v>20260721/16</v>
      </c>
      <c r="C911" s="133" t="s">
        <v>730</v>
      </c>
      <c r="D911" s="39" t="s">
        <v>150</v>
      </c>
      <c r="E911" s="40" t="s">
        <v>554</v>
      </c>
      <c r="F911" s="34" t="s">
        <v>529</v>
      </c>
      <c r="G911" s="97">
        <v>16</v>
      </c>
      <c r="H911" s="41">
        <v>470</v>
      </c>
      <c r="I911" s="41">
        <f t="shared" si="33"/>
        <v>7520</v>
      </c>
      <c r="J911" s="34"/>
      <c r="K911" s="34"/>
    </row>
    <row r="912" spans="2:11" ht="44.25" customHeight="1" outlineLevel="1" thickBot="1" x14ac:dyDescent="0.3">
      <c r="B912" s="85" t="str">
        <f>IF(J912&lt;&gt;"",VALUE(LEFT(B911,FIND("/",B911&amp;"/")-1))+1,LEFT(B911,FIND("/",B911&amp;"/")-1)&amp;"/"&amp;IF(ISNUMBER(SEARCH("/",B911)),VALUE(RIGHT(B911,LEN(B911)-FIND("/",B911)))+1,1))</f>
        <v>20260721/17</v>
      </c>
      <c r="C912" s="133" t="s">
        <v>730</v>
      </c>
      <c r="D912" s="39" t="s">
        <v>150</v>
      </c>
      <c r="E912" s="40" t="s">
        <v>555</v>
      </c>
      <c r="F912" s="34" t="s">
        <v>10</v>
      </c>
      <c r="G912" s="97">
        <v>14</v>
      </c>
      <c r="H912" s="41">
        <v>40</v>
      </c>
      <c r="I912" s="41">
        <f>G912*H912</f>
        <v>560</v>
      </c>
      <c r="J912" s="34"/>
      <c r="K912" s="34"/>
    </row>
    <row r="913" spans="2:11" ht="44.25" customHeight="1" outlineLevel="1" thickBot="1" x14ac:dyDescent="0.3">
      <c r="B913" s="85" t="str">
        <f>IF(J913&lt;&gt;"",VALUE(LEFT(B912,FIND("/",B912&amp;"/")-1))+1,LEFT(B912,FIND("/",B912&amp;"/")-1)&amp;"/"&amp;IF(ISNUMBER(SEARCH("/",B912)),VALUE(RIGHT(B912,LEN(B912)-FIND("/",B912)))+1,1))</f>
        <v>20260721/18</v>
      </c>
      <c r="C913" s="133" t="s">
        <v>730</v>
      </c>
      <c r="D913" s="39" t="s">
        <v>150</v>
      </c>
      <c r="E913" s="40" t="s">
        <v>556</v>
      </c>
      <c r="F913" s="34" t="s">
        <v>10</v>
      </c>
      <c r="G913" s="97">
        <v>3</v>
      </c>
      <c r="H913" s="41">
        <v>690</v>
      </c>
      <c r="I913" s="41">
        <f>G913*H913</f>
        <v>2070</v>
      </c>
      <c r="J913" s="34"/>
      <c r="K913" s="34"/>
    </row>
    <row r="914" spans="2:11" ht="44.25" customHeight="1" outlineLevel="1" thickBot="1" x14ac:dyDescent="0.3">
      <c r="B914" s="85" t="str">
        <f>IF(J914&lt;&gt;"",VALUE(LEFT(B913,FIND("/",B913&amp;"/")-1))+1,LEFT(B913,FIND("/",B913&amp;"/")-1)&amp;"/"&amp;IF(ISNUMBER(SEARCH("/",B913)),VALUE(RIGHT(B913,LEN(B913)-FIND("/",B913)))+1,1))</f>
        <v>20260721/19</v>
      </c>
      <c r="C914" s="133" t="s">
        <v>730</v>
      </c>
      <c r="D914" s="39" t="s">
        <v>150</v>
      </c>
      <c r="E914" s="40" t="s">
        <v>557</v>
      </c>
      <c r="F914" s="34" t="s">
        <v>10</v>
      </c>
      <c r="G914" s="97">
        <v>20</v>
      </c>
      <c r="H914" s="41">
        <v>60</v>
      </c>
      <c r="I914" s="41">
        <f>G914*H914</f>
        <v>1200</v>
      </c>
      <c r="J914" s="34"/>
      <c r="K914" s="34"/>
    </row>
    <row r="915" spans="2:11" ht="44.25" customHeight="1" outlineLevel="1" thickBot="1" x14ac:dyDescent="0.3">
      <c r="B915" s="85" t="str">
        <f>IF(J915&lt;&gt;"",VALUE(LEFT(B914,FIND("/",B914&amp;"/")-1))+1,LEFT(B914,FIND("/",B914&amp;"/")-1)&amp;"/"&amp;IF(ISNUMBER(SEARCH("/",B914)),VALUE(RIGHT(B914,LEN(B914)-FIND("/",B914)))+1,1))</f>
        <v>20260721/20</v>
      </c>
      <c r="C915" s="133" t="s">
        <v>730</v>
      </c>
      <c r="D915" s="39" t="s">
        <v>150</v>
      </c>
      <c r="E915" s="40" t="s">
        <v>558</v>
      </c>
      <c r="F915" s="34" t="s">
        <v>10</v>
      </c>
      <c r="G915" s="97">
        <v>8</v>
      </c>
      <c r="H915" s="41">
        <v>550</v>
      </c>
      <c r="I915" s="41">
        <f>G915*H915</f>
        <v>4400</v>
      </c>
      <c r="J915" s="34"/>
      <c r="K915" s="34"/>
    </row>
    <row r="916" spans="2:11" ht="33.75" thickBot="1" x14ac:dyDescent="0.3">
      <c r="B916" s="85">
        <f>IF(J916&lt;&gt;"",VALUE(LEFT(B915,FIND("/",B915&amp;"/")-1))+1,LEFT(B915,FIND("/",B915&amp;"/")-1)&amp;"/"&amp;IF(ISNUMBER(SEARCH("/",B915)),VALUE(RIGHT(B915,LEN(B915)-FIND("/",B915)))+1,1))</f>
        <v>20260722</v>
      </c>
      <c r="C916" s="24" t="s">
        <v>36</v>
      </c>
      <c r="D916" s="24" t="s">
        <v>152</v>
      </c>
      <c r="E916" s="20" t="s">
        <v>561</v>
      </c>
      <c r="F916" s="88" t="s">
        <v>69</v>
      </c>
      <c r="G916" s="107">
        <v>4</v>
      </c>
      <c r="H916" s="109">
        <v>12000</v>
      </c>
      <c r="I916" s="4">
        <f t="shared" ref="I916:I918" si="34">G916*H916</f>
        <v>48000</v>
      </c>
      <c r="J916" s="1" t="s">
        <v>330</v>
      </c>
      <c r="K916" s="86"/>
    </row>
    <row r="917" spans="2:11" ht="66.75" collapsed="1" thickBot="1" x14ac:dyDescent="0.3">
      <c r="B917" s="85">
        <f>IF(J917&lt;&gt;"",VALUE(LEFT(B916,FIND("/",B916&amp;"/")-1))+1,LEFT(B916,FIND("/",B916&amp;"/")-1)&amp;"/"&amp;IF(ISNUMBER(SEARCH("/",B916)),VALUE(RIGHT(B916,LEN(B916)-FIND("/",B916)))+1,1))</f>
        <v>20260723</v>
      </c>
      <c r="C917" s="24" t="s">
        <v>49</v>
      </c>
      <c r="D917" s="24" t="s">
        <v>152</v>
      </c>
      <c r="E917" s="20" t="s">
        <v>562</v>
      </c>
      <c r="F917" s="88" t="s">
        <v>8</v>
      </c>
      <c r="G917" s="107">
        <v>1</v>
      </c>
      <c r="H917" s="109">
        <v>450000</v>
      </c>
      <c r="I917" s="4">
        <f t="shared" si="34"/>
        <v>450000</v>
      </c>
      <c r="J917" s="1" t="s">
        <v>330</v>
      </c>
      <c r="K917" s="86"/>
    </row>
    <row r="918" spans="2:11" ht="66.75" collapsed="1" thickBot="1" x14ac:dyDescent="0.3">
      <c r="B918" s="85">
        <f>IF(J918&lt;&gt;"",VALUE(LEFT(B917,FIND("/",B917&amp;"/")-1))+1,LEFT(B917,FIND("/",B917&amp;"/")-1)&amp;"/"&amp;IF(ISNUMBER(SEARCH("/",B917)),VALUE(RIGHT(B917,LEN(B917)-FIND("/",B917)))+1,1))</f>
        <v>20260724</v>
      </c>
      <c r="C918" s="24" t="s">
        <v>49</v>
      </c>
      <c r="D918" s="24" t="s">
        <v>152</v>
      </c>
      <c r="E918" s="20" t="s">
        <v>562</v>
      </c>
      <c r="F918" s="88" t="s">
        <v>8</v>
      </c>
      <c r="G918" s="107">
        <v>1</v>
      </c>
      <c r="H918" s="109">
        <v>450000</v>
      </c>
      <c r="I918" s="4">
        <f t="shared" si="34"/>
        <v>450000</v>
      </c>
      <c r="J918" s="1" t="s">
        <v>330</v>
      </c>
      <c r="K918" s="86"/>
    </row>
    <row r="919" spans="2:11" ht="66.75" thickBot="1" x14ac:dyDescent="0.3">
      <c r="B919" s="85">
        <f>IF(J919&lt;&gt;"",VALUE(LEFT(B918,FIND("/",B918&amp;"/")-1))+1,LEFT(B918,FIND("/",B918&amp;"/")-1)&amp;"/"&amp;IF(ISNUMBER(SEARCH("/",B918)),VALUE(RIGHT(B918,LEN(B918)-FIND("/",B918)))+1,1))</f>
        <v>20260725</v>
      </c>
      <c r="C919" s="24" t="s">
        <v>49</v>
      </c>
      <c r="D919" s="24" t="s">
        <v>152</v>
      </c>
      <c r="E919" s="20" t="s">
        <v>562</v>
      </c>
      <c r="F919" s="88" t="s">
        <v>8</v>
      </c>
      <c r="G919" s="107">
        <v>1</v>
      </c>
      <c r="H919" s="109">
        <v>450000</v>
      </c>
      <c r="I919" s="4">
        <f>G919*H919</f>
        <v>450000</v>
      </c>
      <c r="J919" s="1" t="s">
        <v>330</v>
      </c>
      <c r="K919" s="86"/>
    </row>
    <row r="920" spans="2:11" ht="33.75" thickBot="1" x14ac:dyDescent="0.3">
      <c r="B920" s="85">
        <f>IF(J920&lt;&gt;"",VALUE(LEFT(B919,FIND("/",B919&amp;"/")-1))+1,LEFT(B919,FIND("/",B919&amp;"/")-1)&amp;"/"&amp;IF(ISNUMBER(SEARCH("/",B919)),VALUE(RIGHT(B919,LEN(B919)-FIND("/",B919)))+1,1))</f>
        <v>20260726</v>
      </c>
      <c r="C920" s="131" t="s">
        <v>910</v>
      </c>
      <c r="D920" s="24" t="s">
        <v>152</v>
      </c>
      <c r="E920" s="20" t="s">
        <v>563</v>
      </c>
      <c r="F920" s="88" t="s">
        <v>8</v>
      </c>
      <c r="G920" s="107">
        <v>1</v>
      </c>
      <c r="H920" s="109">
        <v>80000</v>
      </c>
      <c r="I920" s="4">
        <f t="shared" ref="I920" si="35">G920*H920</f>
        <v>80000</v>
      </c>
      <c r="J920" s="1" t="s">
        <v>330</v>
      </c>
      <c r="K920" s="86"/>
    </row>
    <row r="921" spans="2:11" ht="66.75" thickBot="1" x14ac:dyDescent="0.3">
      <c r="B921" s="85">
        <f>IF(J921&lt;&gt;"",VALUE(LEFT(B920,FIND("/",B920&amp;"/")-1))+1,LEFT(B920,FIND("/",B920&amp;"/")-1)&amp;"/"&amp;IF(ISNUMBER(SEARCH("/",B920)),VALUE(RIGHT(B920,LEN(B920)-FIND("/",B920)))+1,1))</f>
        <v>20260727</v>
      </c>
      <c r="C921" s="114" t="s">
        <v>730</v>
      </c>
      <c r="D921" s="24" t="s">
        <v>150</v>
      </c>
      <c r="E921" s="20" t="s">
        <v>535</v>
      </c>
      <c r="F921" s="88"/>
      <c r="G921" s="107"/>
      <c r="H921" s="109"/>
      <c r="I921" s="4">
        <f>SUM(I922:I946)</f>
        <v>690959.2</v>
      </c>
      <c r="J921" s="1" t="s">
        <v>330</v>
      </c>
      <c r="K921" s="86" t="s">
        <v>333</v>
      </c>
    </row>
    <row r="922" spans="2:11" ht="44.25" customHeight="1" outlineLevel="1" thickBot="1" x14ac:dyDescent="0.3">
      <c r="B922" s="85" t="str">
        <f>IF(J922&lt;&gt;"",VALUE(LEFT(B921,FIND("/",B921&amp;"/")-1))+1,LEFT(B921,FIND("/",B921&amp;"/")-1)&amp;"/"&amp;IF(ISNUMBER(SEARCH("/",B921)),VALUE(RIGHT(B921,LEN(B921)-FIND("/",B921)))+1,1))</f>
        <v>20260727/1</v>
      </c>
      <c r="C922" s="133" t="s">
        <v>730</v>
      </c>
      <c r="D922" s="39" t="s">
        <v>150</v>
      </c>
      <c r="E922" s="40" t="s">
        <v>532</v>
      </c>
      <c r="F922" s="34" t="s">
        <v>26</v>
      </c>
      <c r="G922" s="97">
        <v>80</v>
      </c>
      <c r="H922" s="41">
        <v>5560</v>
      </c>
      <c r="I922" s="41">
        <f t="shared" ref="I922:I946" si="36">G922*H922</f>
        <v>444800</v>
      </c>
      <c r="J922" s="34"/>
      <c r="K922" s="34"/>
    </row>
    <row r="923" spans="2:11" ht="44.25" customHeight="1" outlineLevel="1" thickBot="1" x14ac:dyDescent="0.3">
      <c r="B923" s="85" t="str">
        <f>IF(J923&lt;&gt;"",VALUE(LEFT(B922,FIND("/",B922&amp;"/")-1))+1,LEFT(B922,FIND("/",B922&amp;"/")-1)&amp;"/"&amp;IF(ISNUMBER(SEARCH("/",B922)),VALUE(RIGHT(B922,LEN(B922)-FIND("/",B922)))+1,1))</f>
        <v>20260727/2</v>
      </c>
      <c r="C923" s="133" t="s">
        <v>730</v>
      </c>
      <c r="D923" s="39" t="s">
        <v>150</v>
      </c>
      <c r="E923" s="40" t="s">
        <v>556</v>
      </c>
      <c r="F923" s="34" t="s">
        <v>10</v>
      </c>
      <c r="G923" s="97">
        <v>20</v>
      </c>
      <c r="H923" s="41">
        <v>632</v>
      </c>
      <c r="I923" s="41">
        <f t="shared" si="36"/>
        <v>12640</v>
      </c>
      <c r="J923" s="34"/>
      <c r="K923" s="34"/>
    </row>
    <row r="924" spans="2:11" ht="44.25" customHeight="1" outlineLevel="1" thickBot="1" x14ac:dyDescent="0.3">
      <c r="B924" s="85" t="str">
        <f>IF(J924&lt;&gt;"",VALUE(LEFT(B923,FIND("/",B923&amp;"/")-1))+1,LEFT(B923,FIND("/",B923&amp;"/")-1)&amp;"/"&amp;IF(ISNUMBER(SEARCH("/",B923)),VALUE(RIGHT(B923,LEN(B923)-FIND("/",B923)))+1,1))</f>
        <v>20260727/3</v>
      </c>
      <c r="C924" s="133" t="s">
        <v>730</v>
      </c>
      <c r="D924" s="39" t="s">
        <v>150</v>
      </c>
      <c r="E924" s="40" t="s">
        <v>534</v>
      </c>
      <c r="F924" s="34" t="s">
        <v>10</v>
      </c>
      <c r="G924" s="97">
        <v>15</v>
      </c>
      <c r="H924" s="41">
        <v>1080</v>
      </c>
      <c r="I924" s="41">
        <f t="shared" si="36"/>
        <v>16200</v>
      </c>
      <c r="J924" s="34"/>
      <c r="K924" s="34"/>
    </row>
    <row r="925" spans="2:11" ht="44.25" customHeight="1" outlineLevel="1" thickBot="1" x14ac:dyDescent="0.3">
      <c r="B925" s="85" t="str">
        <f>IF(J925&lt;&gt;"",VALUE(LEFT(B924,FIND("/",B924&amp;"/")-1))+1,LEFT(B924,FIND("/",B924&amp;"/")-1)&amp;"/"&amp;IF(ISNUMBER(SEARCH("/",B924)),VALUE(RIGHT(B924,LEN(B924)-FIND("/",B924)))+1,1))</f>
        <v>20260727/4</v>
      </c>
      <c r="C925" s="133" t="s">
        <v>730</v>
      </c>
      <c r="D925" s="39" t="s">
        <v>150</v>
      </c>
      <c r="E925" s="40" t="s">
        <v>533</v>
      </c>
      <c r="F925" s="34" t="s">
        <v>10</v>
      </c>
      <c r="G925" s="97">
        <v>3</v>
      </c>
      <c r="H925" s="41">
        <v>1000</v>
      </c>
      <c r="I925" s="41">
        <f t="shared" si="36"/>
        <v>3000</v>
      </c>
      <c r="J925" s="34"/>
      <c r="K925" s="34"/>
    </row>
    <row r="926" spans="2:11" ht="44.25" customHeight="1" outlineLevel="1" thickBot="1" x14ac:dyDescent="0.3">
      <c r="B926" s="85" t="str">
        <f>IF(J926&lt;&gt;"",VALUE(LEFT(B925,FIND("/",B925&amp;"/")-1))+1,LEFT(B925,FIND("/",B925&amp;"/")-1)&amp;"/"&amp;IF(ISNUMBER(SEARCH("/",B925)),VALUE(RIGHT(B925,LEN(B925)-FIND("/",B925)))+1,1))</f>
        <v>20260727/5</v>
      </c>
      <c r="C926" s="133" t="s">
        <v>730</v>
      </c>
      <c r="D926" s="39" t="s">
        <v>150</v>
      </c>
      <c r="E926" s="40" t="s">
        <v>533</v>
      </c>
      <c r="F926" s="34" t="s">
        <v>10</v>
      </c>
      <c r="G926" s="97">
        <v>4</v>
      </c>
      <c r="H926" s="41">
        <v>1088</v>
      </c>
      <c r="I926" s="41">
        <f t="shared" si="36"/>
        <v>4352</v>
      </c>
      <c r="J926" s="34"/>
      <c r="K926" s="34"/>
    </row>
    <row r="927" spans="2:11" ht="44.25" customHeight="1" outlineLevel="1" thickBot="1" x14ac:dyDescent="0.3">
      <c r="B927" s="85" t="str">
        <f>IF(J927&lt;&gt;"",VALUE(LEFT(B926,FIND("/",B926&amp;"/")-1))+1,LEFT(B926,FIND("/",B926&amp;"/")-1)&amp;"/"&amp;IF(ISNUMBER(SEARCH("/",B926)),VALUE(RIGHT(B926,LEN(B926)-FIND("/",B926)))+1,1))</f>
        <v>20260727/6</v>
      </c>
      <c r="C927" s="133" t="s">
        <v>730</v>
      </c>
      <c r="D927" s="39" t="s">
        <v>150</v>
      </c>
      <c r="E927" s="40" t="s">
        <v>534</v>
      </c>
      <c r="F927" s="34" t="s">
        <v>10</v>
      </c>
      <c r="G927" s="97">
        <v>10</v>
      </c>
      <c r="H927" s="41">
        <v>1087</v>
      </c>
      <c r="I927" s="41">
        <f t="shared" si="36"/>
        <v>10870</v>
      </c>
      <c r="J927" s="34"/>
      <c r="K927" s="34"/>
    </row>
    <row r="928" spans="2:11" ht="44.25" customHeight="1" outlineLevel="1" thickBot="1" x14ac:dyDescent="0.3">
      <c r="B928" s="85" t="str">
        <f>IF(J928&lt;&gt;"",VALUE(LEFT(B927,FIND("/",B927&amp;"/")-1))+1,LEFT(B927,FIND("/",B927&amp;"/")-1)&amp;"/"&amp;IF(ISNUMBER(SEARCH("/",B927)),VALUE(RIGHT(B927,LEN(B927)-FIND("/",B927)))+1,1))</f>
        <v>20260727/7</v>
      </c>
      <c r="C928" s="133" t="s">
        <v>730</v>
      </c>
      <c r="D928" s="39" t="s">
        <v>150</v>
      </c>
      <c r="E928" s="40" t="s">
        <v>564</v>
      </c>
      <c r="F928" s="34" t="s">
        <v>10</v>
      </c>
      <c r="G928" s="97">
        <v>2</v>
      </c>
      <c r="H928" s="41">
        <v>12080</v>
      </c>
      <c r="I928" s="41">
        <f t="shared" si="36"/>
        <v>24160</v>
      </c>
      <c r="J928" s="34"/>
      <c r="K928" s="34"/>
    </row>
    <row r="929" spans="2:11" ht="44.25" customHeight="1" outlineLevel="1" thickBot="1" x14ac:dyDescent="0.3">
      <c r="B929" s="85" t="str">
        <f>IF(J929&lt;&gt;"",VALUE(LEFT(B928,FIND("/",B928&amp;"/")-1))+1,LEFT(B928,FIND("/",B928&amp;"/")-1)&amp;"/"&amp;IF(ISNUMBER(SEARCH("/",B928)),VALUE(RIGHT(B928,LEN(B928)-FIND("/",B928)))+1,1))</f>
        <v>20260727/8</v>
      </c>
      <c r="C929" s="133" t="s">
        <v>730</v>
      </c>
      <c r="D929" s="39" t="s">
        <v>150</v>
      </c>
      <c r="E929" s="40" t="s">
        <v>533</v>
      </c>
      <c r="F929" s="34" t="s">
        <v>10</v>
      </c>
      <c r="G929" s="97">
        <v>3</v>
      </c>
      <c r="H929" s="41">
        <v>1064</v>
      </c>
      <c r="I929" s="41">
        <f t="shared" si="36"/>
        <v>3192</v>
      </c>
      <c r="J929" s="34"/>
      <c r="K929" s="34"/>
    </row>
    <row r="930" spans="2:11" ht="44.25" customHeight="1" outlineLevel="1" thickBot="1" x14ac:dyDescent="0.3">
      <c r="B930" s="85" t="str">
        <f>IF(J930&lt;&gt;"",VALUE(LEFT(B929,FIND("/",B929&amp;"/")-1))+1,LEFT(B929,FIND("/",B929&amp;"/")-1)&amp;"/"&amp;IF(ISNUMBER(SEARCH("/",B929)),VALUE(RIGHT(B929,LEN(B929)-FIND("/",B929)))+1,1))</f>
        <v>20260727/9</v>
      </c>
      <c r="C930" s="133" t="s">
        <v>730</v>
      </c>
      <c r="D930" s="39" t="s">
        <v>150</v>
      </c>
      <c r="E930" s="40" t="s">
        <v>556</v>
      </c>
      <c r="F930" s="34" t="s">
        <v>10</v>
      </c>
      <c r="G930" s="97">
        <v>3</v>
      </c>
      <c r="H930" s="41">
        <v>544</v>
      </c>
      <c r="I930" s="41">
        <f t="shared" si="36"/>
        <v>1632</v>
      </c>
      <c r="J930" s="34"/>
      <c r="K930" s="34"/>
    </row>
    <row r="931" spans="2:11" ht="44.25" customHeight="1" outlineLevel="1" thickBot="1" x14ac:dyDescent="0.3">
      <c r="B931" s="85" t="str">
        <f>IF(J931&lt;&gt;"",VALUE(LEFT(B930,FIND("/",B930&amp;"/")-1))+1,LEFT(B930,FIND("/",B930&amp;"/")-1)&amp;"/"&amp;IF(ISNUMBER(SEARCH("/",B930)),VALUE(RIGHT(B930,LEN(B930)-FIND("/",B930)))+1,1))</f>
        <v>20260727/10</v>
      </c>
      <c r="C931" s="133" t="s">
        <v>730</v>
      </c>
      <c r="D931" s="39" t="s">
        <v>150</v>
      </c>
      <c r="E931" s="40" t="s">
        <v>565</v>
      </c>
      <c r="F931" s="34" t="s">
        <v>10</v>
      </c>
      <c r="G931" s="97">
        <v>3</v>
      </c>
      <c r="H931" s="41">
        <v>15081</v>
      </c>
      <c r="I931" s="41">
        <f t="shared" si="36"/>
        <v>45243</v>
      </c>
      <c r="J931" s="34"/>
      <c r="K931" s="34"/>
    </row>
    <row r="932" spans="2:11" ht="44.25" customHeight="1" outlineLevel="1" thickBot="1" x14ac:dyDescent="0.3">
      <c r="B932" s="85" t="str">
        <f>IF(J932&lt;&gt;"",VALUE(LEFT(B931,FIND("/",B931&amp;"/")-1))+1,LEFT(B931,FIND("/",B931&amp;"/")-1)&amp;"/"&amp;IF(ISNUMBER(SEARCH("/",B931)),VALUE(RIGHT(B931,LEN(B931)-FIND("/",B931)))+1,1))</f>
        <v>20260727/11</v>
      </c>
      <c r="C932" s="133" t="s">
        <v>730</v>
      </c>
      <c r="D932" s="39" t="s">
        <v>150</v>
      </c>
      <c r="E932" s="40" t="s">
        <v>564</v>
      </c>
      <c r="F932" s="34" t="s">
        <v>10</v>
      </c>
      <c r="G932" s="97">
        <v>3</v>
      </c>
      <c r="H932" s="41">
        <v>3622</v>
      </c>
      <c r="I932" s="41">
        <f t="shared" si="36"/>
        <v>10866</v>
      </c>
      <c r="J932" s="34"/>
      <c r="K932" s="34"/>
    </row>
    <row r="933" spans="2:11" ht="44.25" customHeight="1" outlineLevel="1" thickBot="1" x14ac:dyDescent="0.3">
      <c r="B933" s="85" t="str">
        <f>IF(J933&lt;&gt;"",VALUE(LEFT(B932,FIND("/",B932&amp;"/")-1))+1,LEFT(B932,FIND("/",B932&amp;"/")-1)&amp;"/"&amp;IF(ISNUMBER(SEARCH("/",B932)),VALUE(RIGHT(B932,LEN(B932)-FIND("/",B932)))+1,1))</f>
        <v>20260727/12</v>
      </c>
      <c r="C933" s="133" t="s">
        <v>730</v>
      </c>
      <c r="D933" s="39" t="s">
        <v>150</v>
      </c>
      <c r="E933" s="40" t="s">
        <v>534</v>
      </c>
      <c r="F933" s="34" t="s">
        <v>10</v>
      </c>
      <c r="G933" s="97">
        <v>7</v>
      </c>
      <c r="H933" s="41">
        <v>560</v>
      </c>
      <c r="I933" s="41">
        <f t="shared" si="36"/>
        <v>3920</v>
      </c>
      <c r="J933" s="34"/>
      <c r="K933" s="34"/>
    </row>
    <row r="934" spans="2:11" ht="44.25" customHeight="1" outlineLevel="1" thickBot="1" x14ac:dyDescent="0.3">
      <c r="B934" s="85" t="str">
        <f>IF(J934&lt;&gt;"",VALUE(LEFT(B933,FIND("/",B933&amp;"/")-1))+1,LEFT(B933,FIND("/",B933&amp;"/")-1)&amp;"/"&amp;IF(ISNUMBER(SEARCH("/",B933)),VALUE(RIGHT(B933,LEN(B933)-FIND("/",B933)))+1,1))</f>
        <v>20260727/13</v>
      </c>
      <c r="C934" s="133" t="s">
        <v>730</v>
      </c>
      <c r="D934" s="39" t="s">
        <v>150</v>
      </c>
      <c r="E934" s="40" t="s">
        <v>565</v>
      </c>
      <c r="F934" s="34" t="s">
        <v>10</v>
      </c>
      <c r="G934" s="97">
        <v>1</v>
      </c>
      <c r="H934" s="41">
        <v>4360</v>
      </c>
      <c r="I934" s="41">
        <f t="shared" si="36"/>
        <v>4360</v>
      </c>
      <c r="J934" s="34"/>
      <c r="K934" s="34"/>
    </row>
    <row r="935" spans="2:11" ht="44.25" customHeight="1" outlineLevel="1" thickBot="1" x14ac:dyDescent="0.3">
      <c r="B935" s="85" t="str">
        <f>IF(J935&lt;&gt;"",VALUE(LEFT(B934,FIND("/",B934&amp;"/")-1))+1,LEFT(B934,FIND("/",B934&amp;"/")-1)&amp;"/"&amp;IF(ISNUMBER(SEARCH("/",B934)),VALUE(RIGHT(B934,LEN(B934)-FIND("/",B934)))+1,1))</f>
        <v>20260727/14</v>
      </c>
      <c r="C935" s="133" t="s">
        <v>730</v>
      </c>
      <c r="D935" s="39" t="s">
        <v>150</v>
      </c>
      <c r="E935" s="40" t="s">
        <v>532</v>
      </c>
      <c r="F935" s="34" t="s">
        <v>26</v>
      </c>
      <c r="G935" s="97">
        <v>20</v>
      </c>
      <c r="H935" s="41">
        <v>2160</v>
      </c>
      <c r="I935" s="41">
        <f t="shared" si="36"/>
        <v>43200</v>
      </c>
      <c r="J935" s="34"/>
      <c r="K935" s="34"/>
    </row>
    <row r="936" spans="2:11" ht="44.25" customHeight="1" outlineLevel="1" thickBot="1" x14ac:dyDescent="0.3">
      <c r="B936" s="85" t="str">
        <f>IF(J936&lt;&gt;"",VALUE(LEFT(B935,FIND("/",B935&amp;"/")-1))+1,LEFT(B935,FIND("/",B935&amp;"/")-1)&amp;"/"&amp;IF(ISNUMBER(SEARCH("/",B935)),VALUE(RIGHT(B935,LEN(B935)-FIND("/",B935)))+1,1))</f>
        <v>20260727/15</v>
      </c>
      <c r="C936" s="133" t="s">
        <v>730</v>
      </c>
      <c r="D936" s="39" t="s">
        <v>150</v>
      </c>
      <c r="E936" s="40" t="s">
        <v>534</v>
      </c>
      <c r="F936" s="34" t="s">
        <v>10</v>
      </c>
      <c r="G936" s="97">
        <v>4</v>
      </c>
      <c r="H936" s="41">
        <v>300</v>
      </c>
      <c r="I936" s="41">
        <f t="shared" si="36"/>
        <v>1200</v>
      </c>
      <c r="J936" s="34"/>
      <c r="K936" s="34"/>
    </row>
    <row r="937" spans="2:11" ht="44.25" customHeight="1" outlineLevel="1" thickBot="1" x14ac:dyDescent="0.3">
      <c r="B937" s="85" t="str">
        <f>IF(J937&lt;&gt;"",VALUE(LEFT(B936,FIND("/",B936&amp;"/")-1))+1,LEFT(B936,FIND("/",B936&amp;"/")-1)&amp;"/"&amp;IF(ISNUMBER(SEARCH("/",B936)),VALUE(RIGHT(B936,LEN(B936)-FIND("/",B936)))+1,1))</f>
        <v>20260727/16</v>
      </c>
      <c r="C937" s="133" t="s">
        <v>730</v>
      </c>
      <c r="D937" s="39" t="s">
        <v>150</v>
      </c>
      <c r="E937" s="40" t="s">
        <v>534</v>
      </c>
      <c r="F937" s="34" t="s">
        <v>10</v>
      </c>
      <c r="G937" s="97">
        <v>10</v>
      </c>
      <c r="H937" s="41">
        <v>300</v>
      </c>
      <c r="I937" s="41">
        <f t="shared" si="36"/>
        <v>3000</v>
      </c>
      <c r="J937" s="34"/>
      <c r="K937" s="34"/>
    </row>
    <row r="938" spans="2:11" ht="44.25" customHeight="1" outlineLevel="1" thickBot="1" x14ac:dyDescent="0.3">
      <c r="B938" s="85" t="str">
        <f>IF(J938&lt;&gt;"",VALUE(LEFT(B937,FIND("/",B937&amp;"/")-1))+1,LEFT(B937,FIND("/",B937&amp;"/")-1)&amp;"/"&amp;IF(ISNUMBER(SEARCH("/",B937)),VALUE(RIGHT(B937,LEN(B937)-FIND("/",B937)))+1,1))</f>
        <v>20260727/17</v>
      </c>
      <c r="C938" s="133" t="s">
        <v>730</v>
      </c>
      <c r="D938" s="39" t="s">
        <v>150</v>
      </c>
      <c r="E938" s="40" t="s">
        <v>556</v>
      </c>
      <c r="F938" s="34" t="s">
        <v>10</v>
      </c>
      <c r="G938" s="97">
        <v>5</v>
      </c>
      <c r="H938" s="41">
        <v>328</v>
      </c>
      <c r="I938" s="41">
        <f t="shared" si="36"/>
        <v>1640</v>
      </c>
      <c r="J938" s="34"/>
      <c r="K938" s="34"/>
    </row>
    <row r="939" spans="2:11" ht="44.25" customHeight="1" outlineLevel="1" thickBot="1" x14ac:dyDescent="0.3">
      <c r="B939" s="85" t="str">
        <f>IF(J939&lt;&gt;"",VALUE(LEFT(B938,FIND("/",B938&amp;"/")-1))+1,LEFT(B938,FIND("/",B938&amp;"/")-1)&amp;"/"&amp;IF(ISNUMBER(SEARCH("/",B938)),VALUE(RIGHT(B938,LEN(B938)-FIND("/",B938)))+1,1))</f>
        <v>20260727/18</v>
      </c>
      <c r="C939" s="133" t="s">
        <v>730</v>
      </c>
      <c r="D939" s="39" t="s">
        <v>150</v>
      </c>
      <c r="E939" s="40" t="s">
        <v>564</v>
      </c>
      <c r="F939" s="34" t="s">
        <v>10</v>
      </c>
      <c r="G939" s="97">
        <v>6</v>
      </c>
      <c r="H939" s="41">
        <v>1840</v>
      </c>
      <c r="I939" s="41">
        <f t="shared" si="36"/>
        <v>11040</v>
      </c>
      <c r="J939" s="34"/>
      <c r="K939" s="34"/>
    </row>
    <row r="940" spans="2:11" ht="44.25" customHeight="1" outlineLevel="1" thickBot="1" x14ac:dyDescent="0.3">
      <c r="B940" s="85" t="str">
        <f>IF(J940&lt;&gt;"",VALUE(LEFT(B939,FIND("/",B939&amp;"/")-1))+1,LEFT(B939,FIND("/",B939&amp;"/")-1)&amp;"/"&amp;IF(ISNUMBER(SEARCH("/",B939)),VALUE(RIGHT(B939,LEN(B939)-FIND("/",B939)))+1,1))</f>
        <v>20260727/19</v>
      </c>
      <c r="C940" s="133" t="s">
        <v>730</v>
      </c>
      <c r="D940" s="39" t="s">
        <v>150</v>
      </c>
      <c r="E940" s="40" t="s">
        <v>534</v>
      </c>
      <c r="F940" s="34" t="s">
        <v>10</v>
      </c>
      <c r="G940" s="97">
        <v>10</v>
      </c>
      <c r="H940" s="41">
        <v>144</v>
      </c>
      <c r="I940" s="41">
        <f t="shared" si="36"/>
        <v>1440</v>
      </c>
      <c r="J940" s="34"/>
      <c r="K940" s="34"/>
    </row>
    <row r="941" spans="2:11" ht="44.25" customHeight="1" outlineLevel="1" thickBot="1" x14ac:dyDescent="0.3">
      <c r="B941" s="85" t="str">
        <f>IF(J941&lt;&gt;"",VALUE(LEFT(B940,FIND("/",B940&amp;"/")-1))+1,LEFT(B940,FIND("/",B940&amp;"/")-1)&amp;"/"&amp;IF(ISNUMBER(SEARCH("/",B940)),VALUE(RIGHT(B940,LEN(B940)-FIND("/",B940)))+1,1))</f>
        <v>20260727/20</v>
      </c>
      <c r="C941" s="133" t="s">
        <v>730</v>
      </c>
      <c r="D941" s="39" t="s">
        <v>150</v>
      </c>
      <c r="E941" s="40" t="s">
        <v>534</v>
      </c>
      <c r="F941" s="34" t="s">
        <v>10</v>
      </c>
      <c r="G941" s="97">
        <v>10</v>
      </c>
      <c r="H941" s="41">
        <v>137</v>
      </c>
      <c r="I941" s="41">
        <f t="shared" si="36"/>
        <v>1370</v>
      </c>
      <c r="J941" s="34"/>
      <c r="K941" s="34"/>
    </row>
    <row r="942" spans="2:11" ht="44.25" customHeight="1" outlineLevel="1" thickBot="1" x14ac:dyDescent="0.3">
      <c r="B942" s="85" t="str">
        <f>IF(J942&lt;&gt;"",VALUE(LEFT(B941,FIND("/",B941&amp;"/")-1))+1,LEFT(B941,FIND("/",B941&amp;"/")-1)&amp;"/"&amp;IF(ISNUMBER(SEARCH("/",B941)),VALUE(RIGHT(B941,LEN(B941)-FIND("/",B941)))+1,1))</f>
        <v>20260727/21</v>
      </c>
      <c r="C942" s="133" t="s">
        <v>730</v>
      </c>
      <c r="D942" s="39" t="s">
        <v>150</v>
      </c>
      <c r="E942" s="40" t="s">
        <v>556</v>
      </c>
      <c r="F942" s="34" t="s">
        <v>10</v>
      </c>
      <c r="G942" s="97">
        <v>6</v>
      </c>
      <c r="H942" s="41">
        <v>1528</v>
      </c>
      <c r="I942" s="41">
        <f t="shared" si="36"/>
        <v>9168</v>
      </c>
      <c r="J942" s="34"/>
      <c r="K942" s="34"/>
    </row>
    <row r="943" spans="2:11" ht="44.25" customHeight="1" outlineLevel="1" thickBot="1" x14ac:dyDescent="0.3">
      <c r="B943" s="85" t="str">
        <f>IF(J943&lt;&gt;"",VALUE(LEFT(B942,FIND("/",B942&amp;"/")-1))+1,LEFT(B942,FIND("/",B942&amp;"/")-1)&amp;"/"&amp;IF(ISNUMBER(SEARCH("/",B942)),VALUE(RIGHT(B942,LEN(B942)-FIND("/",B942)))+1,1))</f>
        <v>20260727/22</v>
      </c>
      <c r="C943" s="133" t="s">
        <v>730</v>
      </c>
      <c r="D943" s="39" t="s">
        <v>150</v>
      </c>
      <c r="E943" s="40" t="s">
        <v>532</v>
      </c>
      <c r="F943" s="34" t="s">
        <v>26</v>
      </c>
      <c r="G943" s="97">
        <v>40</v>
      </c>
      <c r="H943" s="41">
        <v>767</v>
      </c>
      <c r="I943" s="41">
        <f t="shared" si="36"/>
        <v>30680</v>
      </c>
      <c r="J943" s="34"/>
      <c r="K943" s="34"/>
    </row>
    <row r="944" spans="2:11" ht="44.25" customHeight="1" outlineLevel="1" thickBot="1" x14ac:dyDescent="0.3">
      <c r="B944" s="85" t="str">
        <f>IF(J944&lt;&gt;"",VALUE(LEFT(B943,FIND("/",B943&amp;"/")-1))+1,LEFT(B943,FIND("/",B943&amp;"/")-1)&amp;"/"&amp;IF(ISNUMBER(SEARCH("/",B943)),VALUE(RIGHT(B943,LEN(B943)-FIND("/",B943)))+1,1))</f>
        <v>20260727/23</v>
      </c>
      <c r="C944" s="133" t="s">
        <v>730</v>
      </c>
      <c r="D944" s="39" t="s">
        <v>150</v>
      </c>
      <c r="E944" s="40" t="s">
        <v>534</v>
      </c>
      <c r="F944" s="34" t="s">
        <v>10</v>
      </c>
      <c r="G944" s="97">
        <v>20</v>
      </c>
      <c r="H944" s="41">
        <v>78.31</v>
      </c>
      <c r="I944" s="41">
        <f t="shared" si="36"/>
        <v>1566.2</v>
      </c>
      <c r="J944" s="34"/>
      <c r="K944" s="34"/>
    </row>
    <row r="945" spans="2:11" ht="44.25" customHeight="1" outlineLevel="1" thickBot="1" x14ac:dyDescent="0.3">
      <c r="B945" s="85" t="str">
        <f>IF(J945&lt;&gt;"",VALUE(LEFT(B944,FIND("/",B944&amp;"/")-1))+1,LEFT(B944,FIND("/",B944&amp;"/")-1)&amp;"/"&amp;IF(ISNUMBER(SEARCH("/",B944)),VALUE(RIGHT(B944,LEN(B944)-FIND("/",B944)))+1,1))</f>
        <v>20260727/24</v>
      </c>
      <c r="C945" s="133" t="s">
        <v>730</v>
      </c>
      <c r="D945" s="39" t="s">
        <v>150</v>
      </c>
      <c r="E945" s="40" t="s">
        <v>556</v>
      </c>
      <c r="F945" s="34" t="s">
        <v>10</v>
      </c>
      <c r="G945" s="97">
        <v>2</v>
      </c>
      <c r="H945" s="41">
        <v>180</v>
      </c>
      <c r="I945" s="41">
        <f t="shared" si="36"/>
        <v>360</v>
      </c>
      <c r="J945" s="34"/>
      <c r="K945" s="34"/>
    </row>
    <row r="946" spans="2:11" ht="44.25" customHeight="1" outlineLevel="1" thickBot="1" x14ac:dyDescent="0.3">
      <c r="B946" s="85" t="str">
        <f>IF(J946&lt;&gt;"",VALUE(LEFT(B945,FIND("/",B945&amp;"/")-1))+1,LEFT(B945,FIND("/",B945&amp;"/")-1)&amp;"/"&amp;IF(ISNUMBER(SEARCH("/",B945)),VALUE(RIGHT(B945,LEN(B945)-FIND("/",B945)))+1,1))</f>
        <v>20260727/25</v>
      </c>
      <c r="C946" s="133" t="s">
        <v>730</v>
      </c>
      <c r="D946" s="39" t="s">
        <v>150</v>
      </c>
      <c r="E946" s="40" t="s">
        <v>556</v>
      </c>
      <c r="F946" s="34" t="s">
        <v>10</v>
      </c>
      <c r="G946" s="97">
        <v>20</v>
      </c>
      <c r="H946" s="41">
        <v>53</v>
      </c>
      <c r="I946" s="41">
        <f t="shared" si="36"/>
        <v>1060</v>
      </c>
      <c r="J946" s="34"/>
      <c r="K946" s="34"/>
    </row>
    <row r="947" spans="2:11" ht="18" thickBot="1" x14ac:dyDescent="0.3">
      <c r="B947" s="85">
        <f>IF(J947&lt;&gt;"",VALUE(LEFT(B946,FIND("/",B946&amp;"/")-1))+1,LEFT(B946,FIND("/",B946&amp;"/")-1)&amp;"/"&amp;IF(ISNUMBER(SEARCH("/",B946)),VALUE(RIGHT(B946,LEN(B946)-FIND("/",B946)))+1,1))</f>
        <v>20260728</v>
      </c>
      <c r="C947" s="114" t="s">
        <v>730</v>
      </c>
      <c r="D947" s="24" t="s">
        <v>150</v>
      </c>
      <c r="E947" s="20" t="s">
        <v>573</v>
      </c>
      <c r="F947" s="88"/>
      <c r="G947" s="107"/>
      <c r="H947" s="109"/>
      <c r="I947" s="4">
        <f>SUM(I948:I956)</f>
        <v>46700</v>
      </c>
      <c r="J947" s="1" t="s">
        <v>330</v>
      </c>
      <c r="K947" s="86"/>
    </row>
    <row r="948" spans="2:11" ht="71.25" customHeight="1" outlineLevel="1" thickBot="1" x14ac:dyDescent="0.3">
      <c r="B948" s="85" t="str">
        <f>IF(J948&lt;&gt;"",VALUE(LEFT(B947,FIND("/",B947&amp;"/")-1))+1,LEFT(B947,FIND("/",B947&amp;"/")-1)&amp;"/"&amp;IF(ISNUMBER(SEARCH("/",B947)),VALUE(RIGHT(B947,LEN(B947)-FIND("/",B947)))+1,1))</f>
        <v>20260728/1</v>
      </c>
      <c r="C948" s="133" t="s">
        <v>730</v>
      </c>
      <c r="D948" s="39" t="s">
        <v>150</v>
      </c>
      <c r="E948" s="40" t="s">
        <v>566</v>
      </c>
      <c r="F948" s="34" t="s">
        <v>64</v>
      </c>
      <c r="G948" s="97">
        <v>1</v>
      </c>
      <c r="H948" s="41">
        <v>6000</v>
      </c>
      <c r="I948" s="41">
        <f t="shared" ref="I948:I961" si="37">G948*H948</f>
        <v>6000</v>
      </c>
      <c r="J948" s="34"/>
      <c r="K948" s="34"/>
    </row>
    <row r="949" spans="2:11" ht="44.25" customHeight="1" outlineLevel="1" thickBot="1" x14ac:dyDescent="0.3">
      <c r="B949" s="85" t="str">
        <f>IF(J949&lt;&gt;"",VALUE(LEFT(B948,FIND("/",B948&amp;"/")-1))+1,LEFT(B948,FIND("/",B948&amp;"/")-1)&amp;"/"&amp;IF(ISNUMBER(SEARCH("/",B948)),VALUE(RIGHT(B948,LEN(B948)-FIND("/",B948)))+1,1))</f>
        <v>20260728/2</v>
      </c>
      <c r="C949" s="133" t="s">
        <v>730</v>
      </c>
      <c r="D949" s="39" t="s">
        <v>150</v>
      </c>
      <c r="E949" s="40" t="s">
        <v>567</v>
      </c>
      <c r="F949" s="34" t="s">
        <v>10</v>
      </c>
      <c r="G949" s="97">
        <v>1</v>
      </c>
      <c r="H949" s="41">
        <v>7000</v>
      </c>
      <c r="I949" s="41">
        <f t="shared" si="37"/>
        <v>7000</v>
      </c>
      <c r="J949" s="34"/>
      <c r="K949" s="34"/>
    </row>
    <row r="950" spans="2:11" ht="44.25" customHeight="1" outlineLevel="1" thickBot="1" x14ac:dyDescent="0.3">
      <c r="B950" s="85" t="str">
        <f>IF(J950&lt;&gt;"",VALUE(LEFT(B949,FIND("/",B949&amp;"/")-1))+1,LEFT(B949,FIND("/",B949&amp;"/")-1)&amp;"/"&amp;IF(ISNUMBER(SEARCH("/",B949)),VALUE(RIGHT(B949,LEN(B949)-FIND("/",B949)))+1,1))</f>
        <v>20260728/3</v>
      </c>
      <c r="C950" s="133" t="s">
        <v>730</v>
      </c>
      <c r="D950" s="39" t="s">
        <v>150</v>
      </c>
      <c r="E950" s="40" t="s">
        <v>568</v>
      </c>
      <c r="F950" s="34" t="s">
        <v>10</v>
      </c>
      <c r="G950" s="97">
        <v>1</v>
      </c>
      <c r="H950" s="41">
        <v>4000</v>
      </c>
      <c r="I950" s="41">
        <f t="shared" si="37"/>
        <v>4000</v>
      </c>
      <c r="J950" s="34"/>
      <c r="K950" s="34"/>
    </row>
    <row r="951" spans="2:11" ht="44.25" customHeight="1" outlineLevel="1" thickBot="1" x14ac:dyDescent="0.3">
      <c r="B951" s="85" t="str">
        <f>IF(J951&lt;&gt;"",VALUE(LEFT(B950,FIND("/",B950&amp;"/")-1))+1,LEFT(B950,FIND("/",B950&amp;"/")-1)&amp;"/"&amp;IF(ISNUMBER(SEARCH("/",B950)),VALUE(RIGHT(B950,LEN(B950)-FIND("/",B950)))+1,1))</f>
        <v>20260728/4</v>
      </c>
      <c r="C951" s="133" t="s">
        <v>730</v>
      </c>
      <c r="D951" s="39" t="s">
        <v>150</v>
      </c>
      <c r="E951" s="40" t="s">
        <v>569</v>
      </c>
      <c r="F951" s="34" t="s">
        <v>10</v>
      </c>
      <c r="G951" s="97">
        <v>1</v>
      </c>
      <c r="H951" s="41">
        <v>1600</v>
      </c>
      <c r="I951" s="41">
        <f t="shared" si="37"/>
        <v>1600</v>
      </c>
      <c r="J951" s="34"/>
      <c r="K951" s="34"/>
    </row>
    <row r="952" spans="2:11" ht="44.25" customHeight="1" outlineLevel="1" thickBot="1" x14ac:dyDescent="0.3">
      <c r="B952" s="85" t="str">
        <f>IF(J952&lt;&gt;"",VALUE(LEFT(B951,FIND("/",B951&amp;"/")-1))+1,LEFT(B951,FIND("/",B951&amp;"/")-1)&amp;"/"&amp;IF(ISNUMBER(SEARCH("/",B951)),VALUE(RIGHT(B951,LEN(B951)-FIND("/",B951)))+1,1))</f>
        <v>20260728/5</v>
      </c>
      <c r="C952" s="133" t="s">
        <v>730</v>
      </c>
      <c r="D952" s="39" t="s">
        <v>150</v>
      </c>
      <c r="E952" s="40" t="s">
        <v>570</v>
      </c>
      <c r="F952" s="34" t="s">
        <v>10</v>
      </c>
      <c r="G952" s="97">
        <v>2</v>
      </c>
      <c r="H952" s="41">
        <v>3500</v>
      </c>
      <c r="I952" s="41">
        <f t="shared" si="37"/>
        <v>7000</v>
      </c>
      <c r="J952" s="34"/>
      <c r="K952" s="34"/>
    </row>
    <row r="953" spans="2:11" ht="44.25" customHeight="1" outlineLevel="1" thickBot="1" x14ac:dyDescent="0.3">
      <c r="B953" s="85" t="str">
        <f>IF(J953&lt;&gt;"",VALUE(LEFT(B952,FIND("/",B952&amp;"/")-1))+1,LEFT(B952,FIND("/",B952&amp;"/")-1)&amp;"/"&amp;IF(ISNUMBER(SEARCH("/",B952)),VALUE(RIGHT(B952,LEN(B952)-FIND("/",B952)))+1,1))</f>
        <v>20260728/6</v>
      </c>
      <c r="C953" s="133" t="s">
        <v>730</v>
      </c>
      <c r="D953" s="39" t="s">
        <v>150</v>
      </c>
      <c r="E953" s="40" t="s">
        <v>571</v>
      </c>
      <c r="F953" s="34" t="s">
        <v>10</v>
      </c>
      <c r="G953" s="97">
        <v>3</v>
      </c>
      <c r="H953" s="41">
        <v>450</v>
      </c>
      <c r="I953" s="41">
        <f t="shared" si="37"/>
        <v>1350</v>
      </c>
      <c r="J953" s="34"/>
      <c r="K953" s="34"/>
    </row>
    <row r="954" spans="2:11" ht="44.25" customHeight="1" outlineLevel="1" thickBot="1" x14ac:dyDescent="0.3">
      <c r="B954" s="85" t="str">
        <f>IF(J954&lt;&gt;"",VALUE(LEFT(B953,FIND("/",B953&amp;"/")-1))+1,LEFT(B953,FIND("/",B953&amp;"/")-1)&amp;"/"&amp;IF(ISNUMBER(SEARCH("/",B953)),VALUE(RIGHT(B953,LEN(B953)-FIND("/",B953)))+1,1))</f>
        <v>20260728/7</v>
      </c>
      <c r="C954" s="133" t="s">
        <v>730</v>
      </c>
      <c r="D954" s="39" t="s">
        <v>150</v>
      </c>
      <c r="E954" s="40" t="s">
        <v>570</v>
      </c>
      <c r="F954" s="34" t="s">
        <v>10</v>
      </c>
      <c r="G954" s="97">
        <v>3</v>
      </c>
      <c r="H954" s="41">
        <v>1550</v>
      </c>
      <c r="I954" s="41">
        <f t="shared" si="37"/>
        <v>4650</v>
      </c>
      <c r="J954" s="34"/>
      <c r="K954" s="34"/>
    </row>
    <row r="955" spans="2:11" ht="44.25" customHeight="1" outlineLevel="1" thickBot="1" x14ac:dyDescent="0.3">
      <c r="B955" s="85" t="str">
        <f>IF(J955&lt;&gt;"",VALUE(LEFT(B954,FIND("/",B954&amp;"/")-1))+1,LEFT(B954,FIND("/",B954&amp;"/")-1)&amp;"/"&amp;IF(ISNUMBER(SEARCH("/",B954)),VALUE(RIGHT(B954,LEN(B954)-FIND("/",B954)))+1,1))</f>
        <v>20260728/8</v>
      </c>
      <c r="C955" s="133" t="s">
        <v>730</v>
      </c>
      <c r="D955" s="39" t="s">
        <v>150</v>
      </c>
      <c r="E955" s="40" t="s">
        <v>570</v>
      </c>
      <c r="F955" s="34" t="s">
        <v>10</v>
      </c>
      <c r="G955" s="97">
        <v>2</v>
      </c>
      <c r="H955" s="41">
        <v>1550</v>
      </c>
      <c r="I955" s="41">
        <f t="shared" si="37"/>
        <v>3100</v>
      </c>
      <c r="J955" s="34"/>
      <c r="K955" s="34"/>
    </row>
    <row r="956" spans="2:11" ht="44.25" customHeight="1" outlineLevel="1" thickBot="1" x14ac:dyDescent="0.3">
      <c r="B956" s="85" t="str">
        <f>IF(J956&lt;&gt;"",VALUE(LEFT(B955,FIND("/",B955&amp;"/")-1))+1,LEFT(B955,FIND("/",B955&amp;"/")-1)&amp;"/"&amp;IF(ISNUMBER(SEARCH("/",B955)),VALUE(RIGHT(B955,LEN(B955)-FIND("/",B955)))+1,1))</f>
        <v>20260728/9</v>
      </c>
      <c r="C956" s="133" t="s">
        <v>730</v>
      </c>
      <c r="D956" s="39" t="s">
        <v>150</v>
      </c>
      <c r="E956" s="40" t="s">
        <v>572</v>
      </c>
      <c r="F956" s="34" t="s">
        <v>10</v>
      </c>
      <c r="G956" s="97">
        <v>1</v>
      </c>
      <c r="H956" s="41">
        <v>12000</v>
      </c>
      <c r="I956" s="41">
        <f t="shared" si="37"/>
        <v>12000</v>
      </c>
      <c r="J956" s="34"/>
      <c r="K956" s="34"/>
    </row>
    <row r="957" spans="2:11" ht="18" thickBot="1" x14ac:dyDescent="0.3">
      <c r="B957" s="85">
        <f>IF(J957&lt;&gt;"",VALUE(LEFT(B956,FIND("/",B956&amp;"/")-1))+1,LEFT(B956,FIND("/",B956&amp;"/")-1)&amp;"/"&amp;IF(ISNUMBER(SEARCH("/",B956)),VALUE(RIGHT(B956,LEN(B956)-FIND("/",B956)))+1,1))</f>
        <v>20260729</v>
      </c>
      <c r="C957" s="24" t="s">
        <v>45</v>
      </c>
      <c r="D957" s="24" t="s">
        <v>152</v>
      </c>
      <c r="E957" s="20" t="s">
        <v>574</v>
      </c>
      <c r="F957" s="88" t="s">
        <v>8</v>
      </c>
      <c r="G957" s="107">
        <v>1</v>
      </c>
      <c r="H957" s="109">
        <v>100000</v>
      </c>
      <c r="I957" s="4">
        <f t="shared" si="37"/>
        <v>100000</v>
      </c>
      <c r="J957" s="1" t="s">
        <v>330</v>
      </c>
      <c r="K957" s="86"/>
    </row>
    <row r="958" spans="2:11" ht="33.75" thickBot="1" x14ac:dyDescent="0.3">
      <c r="B958" s="85">
        <f>IF(J958&lt;&gt;"",VALUE(LEFT(B957,FIND("/",B957&amp;"/")-1))+1,LEFT(B957,FIND("/",B957&amp;"/")-1)&amp;"/"&amp;IF(ISNUMBER(SEARCH("/",B957)),VALUE(RIGHT(B957,LEN(B957)-FIND("/",B957)))+1,1))</f>
        <v>20260730</v>
      </c>
      <c r="C958" s="24" t="s">
        <v>45</v>
      </c>
      <c r="D958" s="24" t="s">
        <v>152</v>
      </c>
      <c r="E958" s="20" t="s">
        <v>575</v>
      </c>
      <c r="F958" s="88" t="s">
        <v>69</v>
      </c>
      <c r="G958" s="107">
        <v>6</v>
      </c>
      <c r="H958" s="109">
        <v>18000</v>
      </c>
      <c r="I958" s="4">
        <f t="shared" si="37"/>
        <v>108000</v>
      </c>
      <c r="J958" s="1" t="s">
        <v>330</v>
      </c>
      <c r="K958" s="86"/>
    </row>
    <row r="959" spans="2:11" ht="18" thickBot="1" x14ac:dyDescent="0.3">
      <c r="B959" s="85">
        <f>IF(J959&lt;&gt;"",VALUE(LEFT(B958,FIND("/",B958&amp;"/")-1))+1,LEFT(B958,FIND("/",B958&amp;"/")-1)&amp;"/"&amp;IF(ISNUMBER(SEARCH("/",B958)),VALUE(RIGHT(B958,LEN(B958)-FIND("/",B958)))+1,1))</f>
        <v>20260731</v>
      </c>
      <c r="C959" s="24" t="s">
        <v>45</v>
      </c>
      <c r="D959" s="24" t="s">
        <v>152</v>
      </c>
      <c r="E959" s="20" t="s">
        <v>576</v>
      </c>
      <c r="F959" s="88" t="s">
        <v>8</v>
      </c>
      <c r="G959" s="107">
        <v>1</v>
      </c>
      <c r="H959" s="109">
        <v>350000</v>
      </c>
      <c r="I959" s="4">
        <f t="shared" si="37"/>
        <v>350000</v>
      </c>
      <c r="J959" s="1" t="s">
        <v>330</v>
      </c>
      <c r="K959" s="86"/>
    </row>
    <row r="960" spans="2:11" ht="33.75" thickBot="1" x14ac:dyDescent="0.3">
      <c r="B960" s="85">
        <f>IF(J960&lt;&gt;"",VALUE(LEFT(B959,FIND("/",B959&amp;"/")-1))+1,LEFT(B959,FIND("/",B959&amp;"/")-1)&amp;"/"&amp;IF(ISNUMBER(SEARCH("/",B959)),VALUE(RIGHT(B959,LEN(B959)-FIND("/",B959)))+1,1))</f>
        <v>20260732</v>
      </c>
      <c r="C960" s="24" t="s">
        <v>37</v>
      </c>
      <c r="D960" s="24" t="s">
        <v>152</v>
      </c>
      <c r="E960" s="20" t="s">
        <v>179</v>
      </c>
      <c r="F960" s="88" t="s">
        <v>69</v>
      </c>
      <c r="G960" s="107">
        <v>100</v>
      </c>
      <c r="H960" s="109">
        <v>7200</v>
      </c>
      <c r="I960" s="4">
        <f t="shared" si="37"/>
        <v>720000</v>
      </c>
      <c r="J960" s="1" t="s">
        <v>330</v>
      </c>
      <c r="K960" s="86"/>
    </row>
    <row r="961" spans="2:11" ht="18" thickBot="1" x14ac:dyDescent="0.3">
      <c r="B961" s="85">
        <f>IF(J961&lt;&gt;"",VALUE(LEFT(B960,FIND("/",B960&amp;"/")-1))+1,LEFT(B960,FIND("/",B960&amp;"/")-1)&amp;"/"&amp;IF(ISNUMBER(SEARCH("/",B960)),VALUE(RIGHT(B960,LEN(B960)-FIND("/",B960)))+1,1))</f>
        <v>20260733</v>
      </c>
      <c r="C961" s="24" t="s">
        <v>12</v>
      </c>
      <c r="D961" s="24" t="s">
        <v>150</v>
      </c>
      <c r="E961" s="20" t="s">
        <v>354</v>
      </c>
      <c r="F961" s="88" t="s">
        <v>10</v>
      </c>
      <c r="G961" s="107">
        <v>3</v>
      </c>
      <c r="H961" s="109">
        <v>25000</v>
      </c>
      <c r="I961" s="4">
        <f t="shared" si="37"/>
        <v>75000</v>
      </c>
      <c r="J961" s="1" t="s">
        <v>330</v>
      </c>
      <c r="K961" s="86"/>
    </row>
    <row r="962" spans="2:11" ht="18" thickBot="1" x14ac:dyDescent="0.3">
      <c r="B962" s="85">
        <f>IF(J962&lt;&gt;"",VALUE(LEFT(B961,FIND("/",B961&amp;"/")-1))+1,LEFT(B961,FIND("/",B961&amp;"/")-1)&amp;"/"&amp;IF(ISNUMBER(SEARCH("/",B961)),VALUE(RIGHT(B961,LEN(B961)-FIND("/",B961)))+1,1))</f>
        <v>20260734</v>
      </c>
      <c r="C962" s="24" t="s">
        <v>12</v>
      </c>
      <c r="D962" s="24" t="s">
        <v>150</v>
      </c>
      <c r="E962" s="28" t="s">
        <v>359</v>
      </c>
      <c r="F962" s="88" t="s">
        <v>10</v>
      </c>
      <c r="G962" s="107">
        <v>50</v>
      </c>
      <c r="H962" s="109">
        <v>250</v>
      </c>
      <c r="I962" s="4">
        <f>G962*H962</f>
        <v>12500</v>
      </c>
      <c r="J962" s="1" t="s">
        <v>330</v>
      </c>
      <c r="K962" s="86"/>
    </row>
    <row r="963" spans="2:11" ht="33.75" thickBot="1" x14ac:dyDescent="0.3">
      <c r="B963" s="85">
        <f>IF(J963&lt;&gt;"",VALUE(LEFT(B962,FIND("/",B962&amp;"/")-1))+1,LEFT(B962,FIND("/",B962&amp;"/")-1)&amp;"/"&amp;IF(ISNUMBER(SEARCH("/",B962)),VALUE(RIGHT(B962,LEN(B962)-FIND("/",B962)))+1,1))</f>
        <v>20260735</v>
      </c>
      <c r="C963" s="24" t="s">
        <v>43</v>
      </c>
      <c r="D963" s="24" t="s">
        <v>59</v>
      </c>
      <c r="E963" s="20" t="s">
        <v>59</v>
      </c>
      <c r="F963" s="88" t="s">
        <v>69</v>
      </c>
      <c r="G963" s="107">
        <v>4</v>
      </c>
      <c r="H963" s="109">
        <v>1250000</v>
      </c>
      <c r="I963" s="4">
        <f t="shared" ref="I963:I977" si="38">G963*H963</f>
        <v>5000000</v>
      </c>
      <c r="J963" s="1" t="s">
        <v>330</v>
      </c>
      <c r="K963" s="86"/>
    </row>
    <row r="964" spans="2:11" ht="33.75" thickBot="1" x14ac:dyDescent="0.3">
      <c r="B964" s="85">
        <f>IF(J964&lt;&gt;"",VALUE(LEFT(B963,FIND("/",B963&amp;"/")-1))+1,LEFT(B963,FIND("/",B963&amp;"/")-1)&amp;"/"&amp;IF(ISNUMBER(SEARCH("/",B963)),VALUE(RIGHT(B963,LEN(B963)-FIND("/",B963)))+1,1))</f>
        <v>20260736</v>
      </c>
      <c r="C964" s="24" t="s">
        <v>43</v>
      </c>
      <c r="D964" s="24" t="s">
        <v>59</v>
      </c>
      <c r="E964" s="20" t="s">
        <v>59</v>
      </c>
      <c r="F964" s="88" t="s">
        <v>8</v>
      </c>
      <c r="G964" s="107">
        <v>1</v>
      </c>
      <c r="H964" s="109">
        <v>2800000</v>
      </c>
      <c r="I964" s="4">
        <f t="shared" si="38"/>
        <v>2800000</v>
      </c>
      <c r="J964" s="1" t="s">
        <v>330</v>
      </c>
      <c r="K964" s="86"/>
    </row>
    <row r="965" spans="2:11" ht="33.75" thickBot="1" x14ac:dyDescent="0.3">
      <c r="B965" s="85">
        <f>IF(J965&lt;&gt;"",VALUE(LEFT(B964,FIND("/",B964&amp;"/")-1))+1,LEFT(B964,FIND("/",B964&amp;"/")-1)&amp;"/"&amp;IF(ISNUMBER(SEARCH("/",B964)),VALUE(RIGHT(B964,LEN(B964)-FIND("/",B964)))+1,1))</f>
        <v>20260737</v>
      </c>
      <c r="C965" s="24" t="s">
        <v>46</v>
      </c>
      <c r="D965" s="24" t="s">
        <v>152</v>
      </c>
      <c r="E965" s="20" t="s">
        <v>577</v>
      </c>
      <c r="F965" s="88" t="s">
        <v>152</v>
      </c>
      <c r="G965" s="107">
        <v>4</v>
      </c>
      <c r="H965" s="109">
        <v>400000</v>
      </c>
      <c r="I965" s="4">
        <f t="shared" si="38"/>
        <v>1600000</v>
      </c>
      <c r="J965" s="1" t="s">
        <v>330</v>
      </c>
      <c r="K965" s="86"/>
    </row>
    <row r="966" spans="2:11" ht="66.75" thickBot="1" x14ac:dyDescent="0.3">
      <c r="B966" s="85">
        <f>IF(J966&lt;&gt;"",VALUE(LEFT(B965,FIND("/",B965&amp;"/")-1))+1,LEFT(B965,FIND("/",B965&amp;"/")-1)&amp;"/"&amp;IF(ISNUMBER(SEARCH("/",B965)),VALUE(RIGHT(B965,LEN(B965)-FIND("/",B965)))+1,1))</f>
        <v>20260738</v>
      </c>
      <c r="C966" s="114" t="s">
        <v>730</v>
      </c>
      <c r="D966" s="24" t="s">
        <v>150</v>
      </c>
      <c r="E966" s="20" t="s">
        <v>581</v>
      </c>
      <c r="F966" s="88"/>
      <c r="G966" s="107"/>
      <c r="H966" s="109"/>
      <c r="I966" s="4">
        <f>SUM(I967:I975)</f>
        <v>1159200</v>
      </c>
      <c r="J966" s="1" t="s">
        <v>330</v>
      </c>
      <c r="K966" s="86"/>
    </row>
    <row r="967" spans="2:11" ht="44.25" customHeight="1" outlineLevel="1" thickBot="1" x14ac:dyDescent="0.3">
      <c r="B967" s="85" t="str">
        <f>IF(J967&lt;&gt;"",VALUE(LEFT(B966,FIND("/",B966&amp;"/")-1))+1,LEFT(B966,FIND("/",B966&amp;"/")-1)&amp;"/"&amp;IF(ISNUMBER(SEARCH("/",B966)),VALUE(RIGHT(B966,LEN(B966)-FIND("/",B966)))+1,1))</f>
        <v>20260738/1</v>
      </c>
      <c r="C967" s="134" t="s">
        <v>676</v>
      </c>
      <c r="D967" s="39" t="s">
        <v>150</v>
      </c>
      <c r="E967" s="40" t="s">
        <v>578</v>
      </c>
      <c r="F967" s="34" t="s">
        <v>10</v>
      </c>
      <c r="G967" s="97">
        <v>30</v>
      </c>
      <c r="H967" s="41">
        <v>270</v>
      </c>
      <c r="I967" s="41">
        <f t="shared" si="38"/>
        <v>8100</v>
      </c>
      <c r="J967" s="34"/>
      <c r="K967" s="34"/>
    </row>
    <row r="968" spans="2:11" ht="44.25" customHeight="1" outlineLevel="1" thickBot="1" x14ac:dyDescent="0.3">
      <c r="B968" s="85" t="str">
        <f>IF(J968&lt;&gt;"",VALUE(LEFT(B967,FIND("/",B967&amp;"/")-1))+1,LEFT(B967,FIND("/",B967&amp;"/")-1)&amp;"/"&amp;IF(ISNUMBER(SEARCH("/",B967)),VALUE(RIGHT(B967,LEN(B967)-FIND("/",B967)))+1,1))</f>
        <v>20260738/2</v>
      </c>
      <c r="C968" s="134" t="s">
        <v>676</v>
      </c>
      <c r="D968" s="132" t="s">
        <v>150</v>
      </c>
      <c r="E968" s="40" t="s">
        <v>579</v>
      </c>
      <c r="F968" s="34" t="s">
        <v>10</v>
      </c>
      <c r="G968" s="97">
        <v>90</v>
      </c>
      <c r="H968" s="41">
        <v>3850</v>
      </c>
      <c r="I968" s="41">
        <f t="shared" si="38"/>
        <v>346500</v>
      </c>
      <c r="J968" s="34"/>
      <c r="K968" s="34"/>
    </row>
    <row r="969" spans="2:11" ht="44.25" customHeight="1" outlineLevel="1" thickBot="1" x14ac:dyDescent="0.3">
      <c r="B969" s="85" t="str">
        <f>IF(J969&lt;&gt;"",VALUE(LEFT(B968,FIND("/",B968&amp;"/")-1))+1,LEFT(B968,FIND("/",B968&amp;"/")-1)&amp;"/"&amp;IF(ISNUMBER(SEARCH("/",B968)),VALUE(RIGHT(B968,LEN(B968)-FIND("/",B968)))+1,1))</f>
        <v>20260738/3</v>
      </c>
      <c r="C969" s="133" t="s">
        <v>730</v>
      </c>
      <c r="D969" s="132" t="s">
        <v>150</v>
      </c>
      <c r="E969" s="40" t="s">
        <v>532</v>
      </c>
      <c r="F969" s="34" t="s">
        <v>26</v>
      </c>
      <c r="G969" s="97">
        <v>24</v>
      </c>
      <c r="H969" s="41">
        <v>2000</v>
      </c>
      <c r="I969" s="41">
        <f t="shared" si="38"/>
        <v>48000</v>
      </c>
      <c r="J969" s="34"/>
      <c r="K969" s="34"/>
    </row>
    <row r="970" spans="2:11" ht="44.25" customHeight="1" outlineLevel="1" thickBot="1" x14ac:dyDescent="0.3">
      <c r="B970" s="85" t="str">
        <f>IF(J970&lt;&gt;"",VALUE(LEFT(B969,FIND("/",B969&amp;"/")-1))+1,LEFT(B969,FIND("/",B969&amp;"/")-1)&amp;"/"&amp;IF(ISNUMBER(SEARCH("/",B969)),VALUE(RIGHT(B969,LEN(B969)-FIND("/",B969)))+1,1))</f>
        <v>20260738/4</v>
      </c>
      <c r="C970" s="133" t="s">
        <v>730</v>
      </c>
      <c r="D970" s="39" t="s">
        <v>150</v>
      </c>
      <c r="E970" s="40" t="s">
        <v>532</v>
      </c>
      <c r="F970" s="34" t="s">
        <v>26</v>
      </c>
      <c r="G970" s="97">
        <v>6</v>
      </c>
      <c r="H970" s="41">
        <v>2000</v>
      </c>
      <c r="I970" s="41">
        <f t="shared" si="38"/>
        <v>12000</v>
      </c>
      <c r="J970" s="34"/>
      <c r="K970" s="34"/>
    </row>
    <row r="971" spans="2:11" ht="44.25" customHeight="1" outlineLevel="1" thickBot="1" x14ac:dyDescent="0.3">
      <c r="B971" s="85" t="str">
        <f>IF(J971&lt;&gt;"",VALUE(LEFT(B970,FIND("/",B970&amp;"/")-1))+1,LEFT(B970,FIND("/",B970&amp;"/")-1)&amp;"/"&amp;IF(ISNUMBER(SEARCH("/",B970)),VALUE(RIGHT(B970,LEN(B970)-FIND("/",B970)))+1,1))</f>
        <v>20260738/5</v>
      </c>
      <c r="C971" s="133" t="s">
        <v>730</v>
      </c>
      <c r="D971" s="39" t="s">
        <v>150</v>
      </c>
      <c r="E971" s="40" t="s">
        <v>580</v>
      </c>
      <c r="F971" s="34" t="s">
        <v>26</v>
      </c>
      <c r="G971" s="97">
        <v>500</v>
      </c>
      <c r="H971" s="41">
        <v>500</v>
      </c>
      <c r="I971" s="41">
        <f t="shared" si="38"/>
        <v>250000</v>
      </c>
      <c r="J971" s="34"/>
      <c r="K971" s="34"/>
    </row>
    <row r="972" spans="2:11" ht="44.25" customHeight="1" outlineLevel="1" thickBot="1" x14ac:dyDescent="0.3">
      <c r="B972" s="85" t="str">
        <f>IF(J972&lt;&gt;"",VALUE(LEFT(B971,FIND("/",B971&amp;"/")-1))+1,LEFT(B971,FIND("/",B971&amp;"/")-1)&amp;"/"&amp;IF(ISNUMBER(SEARCH("/",B971)),VALUE(RIGHT(B971,LEN(B971)-FIND("/",B971)))+1,1))</f>
        <v>20260738/6</v>
      </c>
      <c r="C972" s="133" t="s">
        <v>730</v>
      </c>
      <c r="D972" s="39" t="s">
        <v>150</v>
      </c>
      <c r="E972" s="40" t="s">
        <v>231</v>
      </c>
      <c r="F972" s="34" t="s">
        <v>26</v>
      </c>
      <c r="G972" s="97">
        <v>500</v>
      </c>
      <c r="H972" s="41">
        <v>850</v>
      </c>
      <c r="I972" s="41">
        <f t="shared" si="38"/>
        <v>425000</v>
      </c>
      <c r="J972" s="34"/>
      <c r="K972" s="34"/>
    </row>
    <row r="973" spans="2:11" ht="44.25" customHeight="1" outlineLevel="1" thickBot="1" x14ac:dyDescent="0.3">
      <c r="B973" s="85" t="str">
        <f>IF(J973&lt;&gt;"",VALUE(LEFT(B972,FIND("/",B972&amp;"/")-1))+1,LEFT(B972,FIND("/",B972&amp;"/")-1)&amp;"/"&amp;IF(ISNUMBER(SEARCH("/",B972)),VALUE(RIGHT(B972,LEN(B972)-FIND("/",B972)))+1,1))</f>
        <v>20260738/7</v>
      </c>
      <c r="C973" s="133" t="s">
        <v>730</v>
      </c>
      <c r="D973" s="39" t="s">
        <v>150</v>
      </c>
      <c r="E973" s="40" t="s">
        <v>231</v>
      </c>
      <c r="F973" s="34" t="s">
        <v>26</v>
      </c>
      <c r="G973" s="97">
        <v>150</v>
      </c>
      <c r="H973" s="41">
        <v>250</v>
      </c>
      <c r="I973" s="41">
        <f t="shared" si="38"/>
        <v>37500</v>
      </c>
      <c r="J973" s="34"/>
      <c r="K973" s="34"/>
    </row>
    <row r="974" spans="2:11" ht="44.25" customHeight="1" outlineLevel="1" thickBot="1" x14ac:dyDescent="0.3">
      <c r="B974" s="85" t="str">
        <f>IF(J974&lt;&gt;"",VALUE(LEFT(B973,FIND("/",B973&amp;"/")-1))+1,LEFT(B973,FIND("/",B973&amp;"/")-1)&amp;"/"&amp;IF(ISNUMBER(SEARCH("/",B973)),VALUE(RIGHT(B973,LEN(B973)-FIND("/",B973)))+1,1))</f>
        <v>20260738/8</v>
      </c>
      <c r="C974" s="133" t="s">
        <v>730</v>
      </c>
      <c r="D974" s="39" t="s">
        <v>150</v>
      </c>
      <c r="E974" s="40" t="s">
        <v>546</v>
      </c>
      <c r="F974" s="34" t="s">
        <v>10</v>
      </c>
      <c r="G974" s="97">
        <v>4</v>
      </c>
      <c r="H974" s="41">
        <v>6650</v>
      </c>
      <c r="I974" s="41">
        <f t="shared" si="38"/>
        <v>26600</v>
      </c>
      <c r="J974" s="34"/>
      <c r="K974" s="34"/>
    </row>
    <row r="975" spans="2:11" ht="44.25" customHeight="1" outlineLevel="1" thickBot="1" x14ac:dyDescent="0.3">
      <c r="B975" s="85" t="str">
        <f>IF(J975&lt;&gt;"",VALUE(LEFT(B974,FIND("/",B974&amp;"/")-1))+1,LEFT(B974,FIND("/",B974&amp;"/")-1)&amp;"/"&amp;IF(ISNUMBER(SEARCH("/",B974)),VALUE(RIGHT(B974,LEN(B974)-FIND("/",B974)))+1,1))</f>
        <v>20260738/9</v>
      </c>
      <c r="C975" s="133" t="s">
        <v>730</v>
      </c>
      <c r="D975" s="39" t="s">
        <v>150</v>
      </c>
      <c r="E975" s="40" t="s">
        <v>549</v>
      </c>
      <c r="F975" s="34" t="s">
        <v>10</v>
      </c>
      <c r="G975" s="97">
        <v>5</v>
      </c>
      <c r="H975" s="41">
        <v>1100</v>
      </c>
      <c r="I975" s="41">
        <f t="shared" si="38"/>
        <v>5500</v>
      </c>
      <c r="J975" s="34"/>
      <c r="K975" s="34"/>
    </row>
    <row r="976" spans="2:11" ht="33.75" thickBot="1" x14ac:dyDescent="0.3">
      <c r="B976" s="85">
        <f>IF(J976&lt;&gt;"",VALUE(LEFT(B975,FIND("/",B975&amp;"/")-1))+1,LEFT(B975,FIND("/",B975&amp;"/")-1)&amp;"/"&amp;IF(ISNUMBER(SEARCH("/",B975)),VALUE(RIGHT(B975,LEN(B975)-FIND("/",B975)))+1,1))</f>
        <v>20260739</v>
      </c>
      <c r="C976" s="24" t="s">
        <v>12</v>
      </c>
      <c r="D976" s="24" t="s">
        <v>152</v>
      </c>
      <c r="E976" s="20" t="s">
        <v>582</v>
      </c>
      <c r="F976" s="88" t="s">
        <v>8</v>
      </c>
      <c r="G976" s="107">
        <v>1</v>
      </c>
      <c r="H976" s="109">
        <v>4000000</v>
      </c>
      <c r="I976" s="4">
        <f t="shared" si="38"/>
        <v>4000000</v>
      </c>
      <c r="J976" s="1" t="s">
        <v>330</v>
      </c>
      <c r="K976" s="86"/>
    </row>
    <row r="977" spans="2:11" ht="18" thickBot="1" x14ac:dyDescent="0.3">
      <c r="B977" s="85">
        <f>IF(J977&lt;&gt;"",VALUE(LEFT(B976,FIND("/",B976&amp;"/")-1))+1,LEFT(B976,FIND("/",B976&amp;"/")-1)&amp;"/"&amp;IF(ISNUMBER(SEARCH("/",B976)),VALUE(RIGHT(B976,LEN(B976)-FIND("/",B976)))+1,1))</f>
        <v>20260740</v>
      </c>
      <c r="C977" s="24" t="s">
        <v>12</v>
      </c>
      <c r="D977" s="24" t="s">
        <v>152</v>
      </c>
      <c r="E977" s="20" t="s">
        <v>583</v>
      </c>
      <c r="F977" s="88" t="s">
        <v>8</v>
      </c>
      <c r="G977" s="107">
        <v>1</v>
      </c>
      <c r="H977" s="109">
        <v>1000000</v>
      </c>
      <c r="I977" s="4">
        <f t="shared" si="38"/>
        <v>1000000</v>
      </c>
      <c r="J977" s="1" t="s">
        <v>330</v>
      </c>
      <c r="K977" s="86"/>
    </row>
    <row r="978" spans="2:11" ht="18" thickBot="1" x14ac:dyDescent="0.3">
      <c r="B978" s="85">
        <f>IF(J978&lt;&gt;"",VALUE(LEFT(B977,FIND("/",B977&amp;"/")-1))+1,LEFT(B977,FIND("/",B977&amp;"/")-1)&amp;"/"&amp;IF(ISNUMBER(SEARCH("/",B977)),VALUE(RIGHT(B977,LEN(B977)-FIND("/",B977)))+1,1))</f>
        <v>20260741</v>
      </c>
      <c r="C978" s="24" t="s">
        <v>12</v>
      </c>
      <c r="D978" s="24" t="s">
        <v>152</v>
      </c>
      <c r="E978" s="20" t="s">
        <v>583</v>
      </c>
      <c r="F978" s="88" t="s">
        <v>8</v>
      </c>
      <c r="G978" s="107">
        <v>1</v>
      </c>
      <c r="H978" s="109">
        <v>1000000</v>
      </c>
      <c r="I978" s="4">
        <f>G978*H978</f>
        <v>1000000</v>
      </c>
      <c r="J978" s="1" t="s">
        <v>330</v>
      </c>
      <c r="K978" s="86"/>
    </row>
    <row r="979" spans="2:11" ht="18" thickBot="1" x14ac:dyDescent="0.3">
      <c r="B979" s="85">
        <f>IF(J979&lt;&gt;"",VALUE(LEFT(B978,FIND("/",B978&amp;"/")-1))+1,LEFT(B978,FIND("/",B978&amp;"/")-1)&amp;"/"&amp;IF(ISNUMBER(SEARCH("/",B978)),VALUE(RIGHT(B978,LEN(B978)-FIND("/",B978)))+1,1))</f>
        <v>20260742</v>
      </c>
      <c r="C979" s="24" t="s">
        <v>12</v>
      </c>
      <c r="D979" s="24" t="s">
        <v>150</v>
      </c>
      <c r="E979" s="30" t="s">
        <v>359</v>
      </c>
      <c r="F979" s="1" t="s">
        <v>10</v>
      </c>
      <c r="G979" s="101">
        <v>80</v>
      </c>
      <c r="H979" s="4">
        <v>250</v>
      </c>
      <c r="I979" s="27">
        <f t="shared" ref="I979" si="39">G979*H979</f>
        <v>20000</v>
      </c>
      <c r="J979" s="1" t="s">
        <v>330</v>
      </c>
      <c r="K979" s="86"/>
    </row>
    <row r="980" spans="2:11" ht="18" thickBot="1" x14ac:dyDescent="0.3">
      <c r="B980" s="85">
        <f>IF(J980&lt;&gt;"",VALUE(LEFT(B979,FIND("/",B979&amp;"/")-1))+1,LEFT(B979,FIND("/",B979&amp;"/")-1)&amp;"/"&amp;IF(ISNUMBER(SEARCH("/",B979)),VALUE(RIGHT(B979,LEN(B979)-FIND("/",B979)))+1,1))</f>
        <v>20260743</v>
      </c>
      <c r="C980" s="24" t="s">
        <v>45</v>
      </c>
      <c r="D980" s="24" t="s">
        <v>152</v>
      </c>
      <c r="E980" s="30" t="s">
        <v>574</v>
      </c>
      <c r="F980" s="1" t="s">
        <v>8</v>
      </c>
      <c r="G980" s="101">
        <v>1</v>
      </c>
      <c r="H980" s="4">
        <v>200000</v>
      </c>
      <c r="I980" s="27">
        <f>G980*H980</f>
        <v>200000</v>
      </c>
      <c r="J980" s="1" t="s">
        <v>330</v>
      </c>
      <c r="K980" s="86"/>
    </row>
    <row r="981" spans="2:11" ht="33.75" thickBot="1" x14ac:dyDescent="0.3">
      <c r="B981" s="85">
        <f>IF(J981&lt;&gt;"",VALUE(LEFT(B980,FIND("/",B980&amp;"/")-1))+1,LEFT(B980,FIND("/",B980&amp;"/")-1)&amp;"/"&amp;IF(ISNUMBER(SEARCH("/",B980)),VALUE(RIGHT(B980,LEN(B980)-FIND("/",B980)))+1,1))</f>
        <v>20260744</v>
      </c>
      <c r="C981" s="24" t="s">
        <v>44</v>
      </c>
      <c r="D981" s="24" t="s">
        <v>152</v>
      </c>
      <c r="E981" s="30" t="s">
        <v>584</v>
      </c>
      <c r="F981" s="1" t="s">
        <v>8</v>
      </c>
      <c r="G981" s="101">
        <v>1</v>
      </c>
      <c r="H981" s="4">
        <v>400000</v>
      </c>
      <c r="I981" s="27">
        <f>G981*H981</f>
        <v>400000</v>
      </c>
      <c r="J981" s="1" t="s">
        <v>330</v>
      </c>
      <c r="K981" s="86"/>
    </row>
    <row r="982" spans="2:11" ht="33.75" thickBot="1" x14ac:dyDescent="0.3">
      <c r="B982" s="85">
        <f>IF(J982&lt;&gt;"",VALUE(LEFT(B981,FIND("/",B981&amp;"/")-1))+1,LEFT(B981,FIND("/",B981&amp;"/")-1)&amp;"/"&amp;IF(ISNUMBER(SEARCH("/",B981)),VALUE(RIGHT(B981,LEN(B981)-FIND("/",B981)))+1,1))</f>
        <v>20260745</v>
      </c>
      <c r="C982" s="114" t="s">
        <v>702</v>
      </c>
      <c r="D982" s="24" t="s">
        <v>150</v>
      </c>
      <c r="E982" s="30" t="s">
        <v>594</v>
      </c>
      <c r="F982" s="1"/>
      <c r="G982" s="101"/>
      <c r="H982" s="4"/>
      <c r="I982" s="27">
        <f>SUM(I983:I992)</f>
        <v>487000</v>
      </c>
      <c r="J982" s="1" t="s">
        <v>330</v>
      </c>
      <c r="K982" s="86"/>
    </row>
    <row r="983" spans="2:11" ht="44.25" customHeight="1" outlineLevel="1" thickBot="1" x14ac:dyDescent="0.3">
      <c r="B983" s="85" t="str">
        <f>IF(J983&lt;&gt;"",VALUE(LEFT(B982,FIND("/",B982&amp;"/")-1))+1,LEFT(B982,FIND("/",B982&amp;"/")-1)&amp;"/"&amp;IF(ISNUMBER(SEARCH("/",B982)),VALUE(RIGHT(B982,LEN(B982)-FIND("/",B982)))+1,1))</f>
        <v>20260745/1</v>
      </c>
      <c r="C983" s="133" t="s">
        <v>702</v>
      </c>
      <c r="D983" s="39" t="s">
        <v>150</v>
      </c>
      <c r="E983" s="40" t="s">
        <v>585</v>
      </c>
      <c r="F983" s="34" t="s">
        <v>10</v>
      </c>
      <c r="G983" s="97">
        <v>20</v>
      </c>
      <c r="H983" s="41">
        <v>9000</v>
      </c>
      <c r="I983" s="41">
        <f t="shared" ref="I983:I992" si="40">G983*H983</f>
        <v>180000</v>
      </c>
      <c r="J983" s="34"/>
      <c r="K983" s="34"/>
    </row>
    <row r="984" spans="2:11" ht="44.25" customHeight="1" outlineLevel="1" thickBot="1" x14ac:dyDescent="0.3">
      <c r="B984" s="85" t="str">
        <f>IF(J984&lt;&gt;"",VALUE(LEFT(B983,FIND("/",B983&amp;"/")-1))+1,LEFT(B983,FIND("/",B983&amp;"/")-1)&amp;"/"&amp;IF(ISNUMBER(SEARCH("/",B983)),VALUE(RIGHT(B983,LEN(B983)-FIND("/",B983)))+1,1))</f>
        <v>20260745/2</v>
      </c>
      <c r="C984" s="133" t="s">
        <v>702</v>
      </c>
      <c r="D984" s="39" t="s">
        <v>150</v>
      </c>
      <c r="E984" s="40" t="s">
        <v>586</v>
      </c>
      <c r="F984" s="34" t="s">
        <v>10</v>
      </c>
      <c r="G984" s="97">
        <v>20</v>
      </c>
      <c r="H984" s="41">
        <v>2500</v>
      </c>
      <c r="I984" s="41">
        <f t="shared" si="40"/>
        <v>50000</v>
      </c>
      <c r="J984" s="34"/>
      <c r="K984" s="34"/>
    </row>
    <row r="985" spans="2:11" ht="44.25" customHeight="1" outlineLevel="1" thickBot="1" x14ac:dyDescent="0.3">
      <c r="B985" s="85" t="str">
        <f>IF(J985&lt;&gt;"",VALUE(LEFT(B984,FIND("/",B984&amp;"/")-1))+1,LEFT(B984,FIND("/",B984&amp;"/")-1)&amp;"/"&amp;IF(ISNUMBER(SEARCH("/",B984)),VALUE(RIGHT(B984,LEN(B984)-FIND("/",B984)))+1,1))</f>
        <v>20260745/3</v>
      </c>
      <c r="C985" s="133" t="s">
        <v>702</v>
      </c>
      <c r="D985" s="39" t="s">
        <v>150</v>
      </c>
      <c r="E985" s="40" t="s">
        <v>587</v>
      </c>
      <c r="F985" s="34" t="s">
        <v>10</v>
      </c>
      <c r="G985" s="97">
        <v>30</v>
      </c>
      <c r="H985" s="41">
        <v>500</v>
      </c>
      <c r="I985" s="41">
        <f t="shared" si="40"/>
        <v>15000</v>
      </c>
      <c r="J985" s="34"/>
      <c r="K985" s="34"/>
    </row>
    <row r="986" spans="2:11" ht="44.25" customHeight="1" outlineLevel="1" thickBot="1" x14ac:dyDescent="0.3">
      <c r="B986" s="85" t="str">
        <f>IF(J986&lt;&gt;"",VALUE(LEFT(B985,FIND("/",B985&amp;"/")-1))+1,LEFT(B985,FIND("/",B985&amp;"/")-1)&amp;"/"&amp;IF(ISNUMBER(SEARCH("/",B985)),VALUE(RIGHT(B985,LEN(B985)-FIND("/",B985)))+1,1))</f>
        <v>20260745/4</v>
      </c>
      <c r="C986" s="133" t="s">
        <v>702</v>
      </c>
      <c r="D986" s="39" t="s">
        <v>150</v>
      </c>
      <c r="E986" s="40" t="s">
        <v>588</v>
      </c>
      <c r="F986" s="34" t="s">
        <v>10</v>
      </c>
      <c r="G986" s="97">
        <v>30</v>
      </c>
      <c r="H986" s="41">
        <v>500</v>
      </c>
      <c r="I986" s="41">
        <f t="shared" si="40"/>
        <v>15000</v>
      </c>
      <c r="J986" s="34"/>
      <c r="K986" s="34"/>
    </row>
    <row r="987" spans="2:11" ht="44.25" customHeight="1" outlineLevel="1" thickBot="1" x14ac:dyDescent="0.3">
      <c r="B987" s="85" t="str">
        <f>IF(J987&lt;&gt;"",VALUE(LEFT(B986,FIND("/",B986&amp;"/")-1))+1,LEFT(B986,FIND("/",B986&amp;"/")-1)&amp;"/"&amp;IF(ISNUMBER(SEARCH("/",B986)),VALUE(RIGHT(B986,LEN(B986)-FIND("/",B986)))+1,1))</f>
        <v>20260745/5</v>
      </c>
      <c r="C987" s="133" t="s">
        <v>702</v>
      </c>
      <c r="D987" s="39" t="s">
        <v>150</v>
      </c>
      <c r="E987" s="40" t="s">
        <v>589</v>
      </c>
      <c r="F987" s="34" t="s">
        <v>10</v>
      </c>
      <c r="G987" s="97">
        <v>2</v>
      </c>
      <c r="H987" s="41">
        <v>40000</v>
      </c>
      <c r="I987" s="41">
        <f t="shared" si="40"/>
        <v>80000</v>
      </c>
      <c r="J987" s="34"/>
      <c r="K987" s="34"/>
    </row>
    <row r="988" spans="2:11" ht="44.25" customHeight="1" outlineLevel="1" thickBot="1" x14ac:dyDescent="0.3">
      <c r="B988" s="85" t="str">
        <f>IF(J988&lt;&gt;"",VALUE(LEFT(B987,FIND("/",B987&amp;"/")-1))+1,LEFT(B987,FIND("/",B987&amp;"/")-1)&amp;"/"&amp;IF(ISNUMBER(SEARCH("/",B987)),VALUE(RIGHT(B987,LEN(B987)-FIND("/",B987)))+1,1))</f>
        <v>20260745/6</v>
      </c>
      <c r="C988" s="133" t="s">
        <v>702</v>
      </c>
      <c r="D988" s="39" t="s">
        <v>150</v>
      </c>
      <c r="E988" s="40" t="s">
        <v>590</v>
      </c>
      <c r="F988" s="34" t="s">
        <v>10</v>
      </c>
      <c r="G988" s="97">
        <v>100</v>
      </c>
      <c r="H988" s="41">
        <v>700</v>
      </c>
      <c r="I988" s="41">
        <f t="shared" si="40"/>
        <v>70000</v>
      </c>
      <c r="J988" s="34"/>
      <c r="K988" s="34"/>
    </row>
    <row r="989" spans="2:11" ht="44.25" customHeight="1" outlineLevel="1" thickBot="1" x14ac:dyDescent="0.3">
      <c r="B989" s="85" t="str">
        <f>IF(J989&lt;&gt;"",VALUE(LEFT(B988,FIND("/",B988&amp;"/")-1))+1,LEFT(B988,FIND("/",B988&amp;"/")-1)&amp;"/"&amp;IF(ISNUMBER(SEARCH("/",B988)),VALUE(RIGHT(B988,LEN(B988)-FIND("/",B988)))+1,1))</f>
        <v>20260745/7</v>
      </c>
      <c r="C989" s="133" t="s">
        <v>702</v>
      </c>
      <c r="D989" s="39" t="s">
        <v>150</v>
      </c>
      <c r="E989" s="40" t="s">
        <v>591</v>
      </c>
      <c r="F989" s="34" t="s">
        <v>10</v>
      </c>
      <c r="G989" s="97">
        <v>10</v>
      </c>
      <c r="H989" s="41">
        <v>7000</v>
      </c>
      <c r="I989" s="41">
        <f t="shared" si="40"/>
        <v>70000</v>
      </c>
      <c r="J989" s="34"/>
      <c r="K989" s="34"/>
    </row>
    <row r="990" spans="2:11" ht="44.25" customHeight="1" outlineLevel="1" thickBot="1" x14ac:dyDescent="0.3">
      <c r="B990" s="85" t="str">
        <f>IF(J990&lt;&gt;"",VALUE(LEFT(B989,FIND("/",B989&amp;"/")-1))+1,LEFT(B989,FIND("/",B989&amp;"/")-1)&amp;"/"&amp;IF(ISNUMBER(SEARCH("/",B989)),VALUE(RIGHT(B989,LEN(B989)-FIND("/",B989)))+1,1))</f>
        <v>20260745/8</v>
      </c>
      <c r="C990" s="133" t="s">
        <v>702</v>
      </c>
      <c r="D990" s="39" t="s">
        <v>150</v>
      </c>
      <c r="E990" s="40" t="s">
        <v>592</v>
      </c>
      <c r="F990" s="34" t="s">
        <v>10</v>
      </c>
      <c r="G990" s="97">
        <v>30</v>
      </c>
      <c r="H990" s="41">
        <v>100</v>
      </c>
      <c r="I990" s="41">
        <f t="shared" si="40"/>
        <v>3000</v>
      </c>
      <c r="J990" s="34"/>
      <c r="K990" s="34"/>
    </row>
    <row r="991" spans="2:11" ht="44.25" customHeight="1" outlineLevel="1" thickBot="1" x14ac:dyDescent="0.3">
      <c r="B991" s="85" t="str">
        <f>IF(J991&lt;&gt;"",VALUE(LEFT(B990,FIND("/",B990&amp;"/")-1))+1,LEFT(B990,FIND("/",B990&amp;"/")-1)&amp;"/"&amp;IF(ISNUMBER(SEARCH("/",B990)),VALUE(RIGHT(B990,LEN(B990)-FIND("/",B990)))+1,1))</f>
        <v>20260745/9</v>
      </c>
      <c r="C991" s="133" t="s">
        <v>702</v>
      </c>
      <c r="D991" s="39" t="s">
        <v>150</v>
      </c>
      <c r="E991" s="40" t="s">
        <v>592</v>
      </c>
      <c r="F991" s="34" t="s">
        <v>10</v>
      </c>
      <c r="G991" s="97">
        <v>10</v>
      </c>
      <c r="H991" s="41">
        <v>100</v>
      </c>
      <c r="I991" s="41">
        <f t="shared" si="40"/>
        <v>1000</v>
      </c>
      <c r="J991" s="34"/>
      <c r="K991" s="34"/>
    </row>
    <row r="992" spans="2:11" ht="44.25" customHeight="1" outlineLevel="1" thickBot="1" x14ac:dyDescent="0.3">
      <c r="B992" s="85" t="str">
        <f>IF(J992&lt;&gt;"",VALUE(LEFT(B991,FIND("/",B991&amp;"/")-1))+1,LEFT(B991,FIND("/",B991&amp;"/")-1)&amp;"/"&amp;IF(ISNUMBER(SEARCH("/",B991)),VALUE(RIGHT(B991,LEN(B991)-FIND("/",B991)))+1,1))</f>
        <v>20260745/10</v>
      </c>
      <c r="C992" s="133" t="s">
        <v>702</v>
      </c>
      <c r="D992" s="39" t="s">
        <v>150</v>
      </c>
      <c r="E992" s="40" t="s">
        <v>593</v>
      </c>
      <c r="F992" s="34" t="s">
        <v>10</v>
      </c>
      <c r="G992" s="97">
        <v>60</v>
      </c>
      <c r="H992" s="41">
        <v>50</v>
      </c>
      <c r="I992" s="41">
        <f t="shared" si="40"/>
        <v>3000</v>
      </c>
      <c r="J992" s="34"/>
      <c r="K992" s="34"/>
    </row>
    <row r="993" spans="2:11" ht="33.75" thickBot="1" x14ac:dyDescent="0.3">
      <c r="B993" s="85">
        <f>IF(J993&lt;&gt;"",VALUE(LEFT(B992,FIND("/",B992&amp;"/")-1))+1,LEFT(B992,FIND("/",B992&amp;"/")-1)&amp;"/"&amp;IF(ISNUMBER(SEARCH("/",B992)),VALUE(RIGHT(B992,LEN(B992)-FIND("/",B992)))+1,1))</f>
        <v>20260746</v>
      </c>
      <c r="C993" s="114" t="s">
        <v>702</v>
      </c>
      <c r="D993" s="24" t="s">
        <v>150</v>
      </c>
      <c r="E993" s="30" t="s">
        <v>595</v>
      </c>
      <c r="F993" s="1" t="s">
        <v>10</v>
      </c>
      <c r="G993" s="101">
        <v>4</v>
      </c>
      <c r="H993" s="4">
        <v>36000</v>
      </c>
      <c r="I993" s="27">
        <f t="shared" ref="I993:I1003" si="41">G993*H993</f>
        <v>144000</v>
      </c>
      <c r="J993" s="1" t="s">
        <v>330</v>
      </c>
      <c r="K993" s="86"/>
    </row>
    <row r="994" spans="2:11" ht="50.25" thickBot="1" x14ac:dyDescent="0.3">
      <c r="B994" s="85">
        <f>IF(J994&lt;&gt;"",VALUE(LEFT(B993,FIND("/",B993&amp;"/")-1))+1,LEFT(B993,FIND("/",B993&amp;"/")-1)&amp;"/"&amp;IF(ISNUMBER(SEARCH("/",B993)),VALUE(RIGHT(B993,LEN(B993)-FIND("/",B993)))+1,1))</f>
        <v>20260747</v>
      </c>
      <c r="C994" s="131" t="s">
        <v>826</v>
      </c>
      <c r="D994" s="24" t="s">
        <v>150</v>
      </c>
      <c r="E994" s="30" t="s">
        <v>477</v>
      </c>
      <c r="F994" s="1"/>
      <c r="G994" s="101"/>
      <c r="H994" s="4"/>
      <c r="I994" s="27">
        <f>SUM(I995:I1000)</f>
        <v>18350</v>
      </c>
      <c r="J994" s="1" t="s">
        <v>330</v>
      </c>
      <c r="K994" s="86"/>
    </row>
    <row r="995" spans="2:11" ht="44.25" customHeight="1" outlineLevel="1" thickBot="1" x14ac:dyDescent="0.3">
      <c r="B995" s="85" t="str">
        <f>IF(J995&lt;&gt;"",VALUE(LEFT(B994,FIND("/",B994&amp;"/")-1))+1,LEFT(B994,FIND("/",B994&amp;"/")-1)&amp;"/"&amp;IF(ISNUMBER(SEARCH("/",B994)),VALUE(RIGHT(B994,LEN(B994)-FIND("/",B994)))+1,1))</f>
        <v>20260747/1</v>
      </c>
      <c r="C995" s="133" t="s">
        <v>730</v>
      </c>
      <c r="D995" s="39" t="s">
        <v>150</v>
      </c>
      <c r="E995" s="40" t="s">
        <v>596</v>
      </c>
      <c r="F995" s="34" t="s">
        <v>10</v>
      </c>
      <c r="G995" s="97">
        <v>2</v>
      </c>
      <c r="H995" s="41">
        <v>3200</v>
      </c>
      <c r="I995" s="41">
        <f t="shared" ref="I995" si="42">G995*H995</f>
        <v>6400</v>
      </c>
      <c r="J995" s="34"/>
      <c r="K995" s="34"/>
    </row>
    <row r="996" spans="2:11" ht="44.25" customHeight="1" outlineLevel="1" thickBot="1" x14ac:dyDescent="0.3">
      <c r="B996" s="85" t="str">
        <f>IF(J996&lt;&gt;"",VALUE(LEFT(B995,FIND("/",B995&amp;"/")-1))+1,LEFT(B995,FIND("/",B995&amp;"/")-1)&amp;"/"&amp;IF(ISNUMBER(SEARCH("/",B995)),VALUE(RIGHT(B995,LEN(B995)-FIND("/",B995)))+1,1))</f>
        <v>20260747/2</v>
      </c>
      <c r="C996" s="133" t="s">
        <v>730</v>
      </c>
      <c r="D996" s="39" t="s">
        <v>150</v>
      </c>
      <c r="E996" s="40" t="s">
        <v>597</v>
      </c>
      <c r="F996" s="34" t="s">
        <v>10</v>
      </c>
      <c r="G996" s="97">
        <v>1</v>
      </c>
      <c r="H996" s="41">
        <v>1100</v>
      </c>
      <c r="I996" s="41">
        <f t="shared" ref="I996:I997" si="43">G996*H996</f>
        <v>1100</v>
      </c>
      <c r="J996" s="34"/>
      <c r="K996" s="34"/>
    </row>
    <row r="997" spans="2:11" ht="44.25" customHeight="1" outlineLevel="1" thickBot="1" x14ac:dyDescent="0.3">
      <c r="B997" s="85" t="str">
        <f>IF(J997&lt;&gt;"",VALUE(LEFT(B996,FIND("/",B996&amp;"/")-1))+1,LEFT(B996,FIND("/",B996&amp;"/")-1)&amp;"/"&amp;IF(ISNUMBER(SEARCH("/",B996)),VALUE(RIGHT(B996,LEN(B996)-FIND("/",B996)))+1,1))</f>
        <v>20260747/3</v>
      </c>
      <c r="C997" s="133" t="s">
        <v>730</v>
      </c>
      <c r="D997" s="39" t="s">
        <v>150</v>
      </c>
      <c r="E997" s="40" t="s">
        <v>598</v>
      </c>
      <c r="F997" s="34" t="s">
        <v>26</v>
      </c>
      <c r="G997" s="97">
        <v>1</v>
      </c>
      <c r="H997" s="41">
        <v>4200</v>
      </c>
      <c r="I997" s="41">
        <f t="shared" si="43"/>
        <v>4200</v>
      </c>
      <c r="J997" s="34"/>
      <c r="K997" s="34"/>
    </row>
    <row r="998" spans="2:11" ht="44.25" customHeight="1" outlineLevel="1" thickBot="1" x14ac:dyDescent="0.3">
      <c r="B998" s="85" t="str">
        <f>IF(J998&lt;&gt;"",VALUE(LEFT(B997,FIND("/",B997&amp;"/")-1))+1,LEFT(B997,FIND("/",B997&amp;"/")-1)&amp;"/"&amp;IF(ISNUMBER(SEARCH("/",B997)),VALUE(RIGHT(B997,LEN(B997)-FIND("/",B997)))+1,1))</f>
        <v>20260747/4</v>
      </c>
      <c r="C998" s="133" t="s">
        <v>730</v>
      </c>
      <c r="D998" s="39" t="s">
        <v>150</v>
      </c>
      <c r="E998" s="40" t="s">
        <v>599</v>
      </c>
      <c r="F998" s="34" t="s">
        <v>26</v>
      </c>
      <c r="G998" s="97">
        <v>1</v>
      </c>
      <c r="H998" s="41">
        <v>2800</v>
      </c>
      <c r="I998" s="41">
        <f t="shared" ref="I998:I999" si="44">G998*H998</f>
        <v>2800</v>
      </c>
      <c r="J998" s="34"/>
      <c r="K998" s="34"/>
    </row>
    <row r="999" spans="2:11" ht="44.25" customHeight="1" outlineLevel="1" thickBot="1" x14ac:dyDescent="0.3">
      <c r="B999" s="85" t="str">
        <f>IF(J999&lt;&gt;"",VALUE(LEFT(B998,FIND("/",B998&amp;"/")-1))+1,LEFT(B998,FIND("/",B998&amp;"/")-1)&amp;"/"&amp;IF(ISNUMBER(SEARCH("/",B998)),VALUE(RIGHT(B998,LEN(B998)-FIND("/",B998)))+1,1))</f>
        <v>20260747/5</v>
      </c>
      <c r="C999" s="133" t="s">
        <v>749</v>
      </c>
      <c r="D999" s="39" t="s">
        <v>150</v>
      </c>
      <c r="E999" s="40" t="s">
        <v>600</v>
      </c>
      <c r="F999" s="34" t="s">
        <v>54</v>
      </c>
      <c r="G999" s="97">
        <v>0.2</v>
      </c>
      <c r="H999" s="41">
        <f>6500*2</f>
        <v>13000</v>
      </c>
      <c r="I999" s="41">
        <f t="shared" si="44"/>
        <v>2600</v>
      </c>
      <c r="J999" s="34"/>
      <c r="K999" s="34"/>
    </row>
    <row r="1000" spans="2:11" ht="44.25" customHeight="1" outlineLevel="1" thickBot="1" x14ac:dyDescent="0.3">
      <c r="B1000" s="85" t="str">
        <f>IF(J1000&lt;&gt;"",VALUE(LEFT(B999,FIND("/",B999&amp;"/")-1))+1,LEFT(B999,FIND("/",B999&amp;"/")-1)&amp;"/"&amp;IF(ISNUMBER(SEARCH("/",B999)),VALUE(RIGHT(B999,LEN(B999)-FIND("/",B999)))+1,1))</f>
        <v>20260747/6</v>
      </c>
      <c r="C1000" s="133" t="s">
        <v>730</v>
      </c>
      <c r="D1000" s="39" t="s">
        <v>150</v>
      </c>
      <c r="E1000" s="40" t="s">
        <v>601</v>
      </c>
      <c r="F1000" s="34" t="s">
        <v>10</v>
      </c>
      <c r="G1000" s="97">
        <v>1</v>
      </c>
      <c r="H1000" s="41">
        <v>1250</v>
      </c>
      <c r="I1000" s="41">
        <f>G1000*H1000</f>
        <v>1250</v>
      </c>
      <c r="J1000" s="34"/>
      <c r="K1000" s="34"/>
    </row>
    <row r="1001" spans="2:11" ht="50.25" thickBot="1" x14ac:dyDescent="0.3">
      <c r="B1001" s="85">
        <f>IF(J1001&lt;&gt;"",VALUE(LEFT(B1000,FIND("/",B1000&amp;"/")-1))+1,LEFT(B1000,FIND("/",B1000&amp;"/")-1)&amp;"/"&amp;IF(ISNUMBER(SEARCH("/",B1000)),VALUE(RIGHT(B1000,LEN(B1000)-FIND("/",B1000)))+1,1))</f>
        <v>20260748</v>
      </c>
      <c r="C1001" s="114" t="s">
        <v>730</v>
      </c>
      <c r="D1001" s="24" t="s">
        <v>150</v>
      </c>
      <c r="E1001" s="30" t="s">
        <v>471</v>
      </c>
      <c r="F1001" s="1"/>
      <c r="G1001" s="101"/>
      <c r="H1001" s="4"/>
      <c r="I1001" s="27">
        <f>SUM(I1002:I1004)</f>
        <v>25620</v>
      </c>
      <c r="J1001" s="1" t="s">
        <v>330</v>
      </c>
      <c r="K1001" s="86"/>
    </row>
    <row r="1002" spans="2:11" ht="44.25" customHeight="1" outlineLevel="1" thickBot="1" x14ac:dyDescent="0.3">
      <c r="B1002" s="85" t="str">
        <f>IF(J1002&lt;&gt;"",VALUE(LEFT(B1001,FIND("/",B1001&amp;"/")-1))+1,LEFT(B1001,FIND("/",B1001&amp;"/")-1)&amp;"/"&amp;IF(ISNUMBER(SEARCH("/",B1001)),VALUE(RIGHT(B1001,LEN(B1001)-FIND("/",B1001)))+1,1))</f>
        <v>20260748/1</v>
      </c>
      <c r="C1002" s="133" t="s">
        <v>730</v>
      </c>
      <c r="D1002" s="39" t="s">
        <v>150</v>
      </c>
      <c r="E1002" s="40" t="s">
        <v>602</v>
      </c>
      <c r="F1002" s="34" t="s">
        <v>61</v>
      </c>
      <c r="G1002" s="97">
        <v>2.1</v>
      </c>
      <c r="H1002" s="41">
        <v>4200</v>
      </c>
      <c r="I1002" s="41">
        <f t="shared" ref="I1002" si="45">G1002*H1002</f>
        <v>8820</v>
      </c>
      <c r="J1002" s="34"/>
      <c r="K1002" s="34"/>
    </row>
    <row r="1003" spans="2:11" ht="44.25" customHeight="1" outlineLevel="1" thickBot="1" x14ac:dyDescent="0.3">
      <c r="B1003" s="85" t="str">
        <f>IF(J1003&lt;&gt;"",VALUE(LEFT(B1002,FIND("/",B1002&amp;"/")-1))+1,LEFT(B1002,FIND("/",B1002&amp;"/")-1)&amp;"/"&amp;IF(ISNUMBER(SEARCH("/",B1002)),VALUE(RIGHT(B1002,LEN(B1002)-FIND("/",B1002)))+1,1))</f>
        <v>20260748/2</v>
      </c>
      <c r="C1003" s="133" t="s">
        <v>749</v>
      </c>
      <c r="D1003" s="39" t="s">
        <v>150</v>
      </c>
      <c r="E1003" s="40" t="s">
        <v>603</v>
      </c>
      <c r="F1003" s="34" t="s">
        <v>54</v>
      </c>
      <c r="G1003" s="97">
        <v>10</v>
      </c>
      <c r="H1003" s="41">
        <v>230</v>
      </c>
      <c r="I1003" s="41">
        <f t="shared" si="41"/>
        <v>2300</v>
      </c>
      <c r="J1003" s="34"/>
      <c r="K1003" s="34"/>
    </row>
    <row r="1004" spans="2:11" ht="44.25" customHeight="1" outlineLevel="1" thickBot="1" x14ac:dyDescent="0.3">
      <c r="B1004" s="85" t="str">
        <f>IF(J1004&lt;&gt;"",VALUE(LEFT(B1003,FIND("/",B1003&amp;"/")-1))+1,LEFT(B1003,FIND("/",B1003&amp;"/")-1)&amp;"/"&amp;IF(ISNUMBER(SEARCH("/",B1003)),VALUE(RIGHT(B1003,LEN(B1003)-FIND("/",B1003)))+1,1))</f>
        <v>20260748/3</v>
      </c>
      <c r="C1004" s="133" t="s">
        <v>702</v>
      </c>
      <c r="D1004" s="39" t="s">
        <v>150</v>
      </c>
      <c r="E1004" s="40" t="s">
        <v>604</v>
      </c>
      <c r="F1004" s="34" t="s">
        <v>10</v>
      </c>
      <c r="G1004" s="97">
        <v>10</v>
      </c>
      <c r="H1004" s="41">
        <v>1450</v>
      </c>
      <c r="I1004" s="41">
        <f>G1004*H1004</f>
        <v>14500</v>
      </c>
      <c r="J1004" s="34"/>
      <c r="K1004" s="34"/>
    </row>
    <row r="1005" spans="2:11" ht="18" thickBot="1" x14ac:dyDescent="0.3">
      <c r="B1005" s="85">
        <f>IF(J1005&lt;&gt;"",VALUE(LEFT(B1004,FIND("/",B1004&amp;"/")-1))+1,LEFT(B1004,FIND("/",B1004&amp;"/")-1)&amp;"/"&amp;IF(ISNUMBER(SEARCH("/",B1004)),VALUE(RIGHT(B1004,LEN(B1004)-FIND("/",B1004)))+1,1))</f>
        <v>20260749</v>
      </c>
      <c r="C1005" s="24" t="s">
        <v>27</v>
      </c>
      <c r="D1005" s="24" t="s">
        <v>152</v>
      </c>
      <c r="E1005" s="30" t="s">
        <v>605</v>
      </c>
      <c r="F1005" s="1" t="s">
        <v>8</v>
      </c>
      <c r="G1005" s="101">
        <v>1</v>
      </c>
      <c r="H1005" s="110">
        <f>20*1.1*391.14*9</f>
        <v>77445.72</v>
      </c>
      <c r="I1005" s="27">
        <f>G1005*H1005</f>
        <v>77445.72</v>
      </c>
      <c r="J1005" s="1" t="s">
        <v>330</v>
      </c>
      <c r="K1005" s="86"/>
    </row>
    <row r="1006" spans="2:11" ht="18" thickBot="1" x14ac:dyDescent="0.3">
      <c r="B1006" s="85">
        <f>IF(J1006&lt;&gt;"",VALUE(LEFT(B1005,FIND("/",B1005&amp;"/")-1))+1,LEFT(B1005,FIND("/",B1005&amp;"/")-1)&amp;"/"&amp;IF(ISNUMBER(SEARCH("/",B1005)),VALUE(RIGHT(B1005,LEN(B1005)-FIND("/",B1005)))+1,1))</f>
        <v>20260750</v>
      </c>
      <c r="C1006" s="24" t="s">
        <v>45</v>
      </c>
      <c r="D1006" s="24" t="s">
        <v>152</v>
      </c>
      <c r="E1006" s="30" t="s">
        <v>574</v>
      </c>
      <c r="F1006" s="1" t="s">
        <v>8</v>
      </c>
      <c r="G1006" s="101">
        <v>1</v>
      </c>
      <c r="H1006" s="110">
        <v>100000</v>
      </c>
      <c r="I1006" s="27">
        <f>G1006*H1006</f>
        <v>100000</v>
      </c>
      <c r="J1006" s="1" t="s">
        <v>330</v>
      </c>
      <c r="K1006" s="86"/>
    </row>
    <row r="1007" spans="2:11" ht="18" thickBot="1" x14ac:dyDescent="0.3">
      <c r="B1007" s="85">
        <f>IF(J1007&lt;&gt;"",VALUE(LEFT(B1006,FIND("/",B1006&amp;"/")-1))+1,LEFT(B1006,FIND("/",B1006&amp;"/")-1)&amp;"/"&amp;IF(ISNUMBER(SEARCH("/",B1006)),VALUE(RIGHT(B1006,LEN(B1006)-FIND("/",B1006)))+1,1))</f>
        <v>20260751</v>
      </c>
      <c r="C1007" s="114" t="s">
        <v>702</v>
      </c>
      <c r="D1007" s="24" t="s">
        <v>150</v>
      </c>
      <c r="E1007" s="30" t="s">
        <v>606</v>
      </c>
      <c r="F1007" s="1" t="s">
        <v>10</v>
      </c>
      <c r="G1007" s="101">
        <v>5</v>
      </c>
      <c r="H1007" s="110">
        <v>57000</v>
      </c>
      <c r="I1007" s="27">
        <f>G1007*H1007</f>
        <v>285000</v>
      </c>
      <c r="J1007" s="1" t="s">
        <v>330</v>
      </c>
      <c r="K1007" s="86"/>
    </row>
    <row r="1008" spans="2:11" ht="33.75" thickBot="1" x14ac:dyDescent="0.3">
      <c r="B1008" s="85">
        <f>IF(J1008&lt;&gt;"",VALUE(LEFT(B1007,FIND("/",B1007&amp;"/")-1))+1,LEFT(B1007,FIND("/",B1007&amp;"/")-1)&amp;"/"&amp;IF(ISNUMBER(SEARCH("/",B1007)),VALUE(RIGHT(B1007,LEN(B1007)-FIND("/",B1007)))+1,1))</f>
        <v>20260752</v>
      </c>
      <c r="C1008" s="24" t="s">
        <v>45</v>
      </c>
      <c r="D1008" s="24" t="s">
        <v>152</v>
      </c>
      <c r="E1008" s="30" t="s">
        <v>607</v>
      </c>
      <c r="F1008" s="1"/>
      <c r="G1008" s="101"/>
      <c r="H1008" s="110"/>
      <c r="I1008" s="27">
        <f>SUM(I1009:I1013)</f>
        <v>3770000</v>
      </c>
      <c r="J1008" s="1" t="s">
        <v>330</v>
      </c>
      <c r="K1008" s="86"/>
    </row>
    <row r="1009" spans="2:11" ht="18" outlineLevel="1" thickBot="1" x14ac:dyDescent="0.3">
      <c r="B1009" s="85" t="str">
        <f>IF(J1009&lt;&gt;"",VALUE(LEFT(B1008,FIND("/",B1008&amp;"/")-1))+1,LEFT(B1008,FIND("/",B1008&amp;"/")-1)&amp;"/"&amp;IF(ISNUMBER(SEARCH("/",B1008)),VALUE(RIGHT(B1008,LEN(B1008)-FIND("/",B1008)))+1,1))</f>
        <v>20260752/1</v>
      </c>
      <c r="C1009" s="39" t="s">
        <v>45</v>
      </c>
      <c r="D1009" s="39" t="s">
        <v>152</v>
      </c>
      <c r="E1009" s="40" t="s">
        <v>574</v>
      </c>
      <c r="F1009" s="34" t="s">
        <v>8</v>
      </c>
      <c r="G1009" s="97">
        <v>1</v>
      </c>
      <c r="H1009" s="41">
        <v>3000000</v>
      </c>
      <c r="I1009" s="41">
        <f>G1009*H1009</f>
        <v>3000000</v>
      </c>
      <c r="J1009" s="34"/>
      <c r="K1009" s="34"/>
    </row>
    <row r="1010" spans="2:11" ht="18" outlineLevel="1" thickBot="1" x14ac:dyDescent="0.3">
      <c r="B1010" s="85" t="str">
        <f>IF(J1010&lt;&gt;"",VALUE(LEFT(B1009,FIND("/",B1009&amp;"/")-1))+1,LEFT(B1009,FIND("/",B1009&amp;"/")-1)&amp;"/"&amp;IF(ISNUMBER(SEARCH("/",B1009)),VALUE(RIGHT(B1009,LEN(B1009)-FIND("/",B1009)))+1,1))</f>
        <v>20260752/2</v>
      </c>
      <c r="C1010" s="39" t="s">
        <v>12</v>
      </c>
      <c r="D1010" s="39" t="s">
        <v>150</v>
      </c>
      <c r="E1010" s="40" t="s">
        <v>359</v>
      </c>
      <c r="F1010" s="34" t="s">
        <v>10</v>
      </c>
      <c r="G1010" s="97">
        <v>1</v>
      </c>
      <c r="H1010" s="41">
        <v>80000</v>
      </c>
      <c r="I1010" s="41">
        <f>G1010*H1010</f>
        <v>80000</v>
      </c>
      <c r="J1010" s="34"/>
      <c r="K1010" s="34"/>
    </row>
    <row r="1011" spans="2:11" ht="18" outlineLevel="1" thickBot="1" x14ac:dyDescent="0.3">
      <c r="B1011" s="85" t="str">
        <f>IF(J1011&lt;&gt;"",VALUE(LEFT(B1010,FIND("/",B1010&amp;"/")-1))+1,LEFT(B1010,FIND("/",B1010&amp;"/")-1)&amp;"/"&amp;IF(ISNUMBER(SEARCH("/",B1010)),VALUE(RIGHT(B1010,LEN(B1010)-FIND("/",B1010)))+1,1))</f>
        <v>20260752/3</v>
      </c>
      <c r="C1011" s="39" t="s">
        <v>12</v>
      </c>
      <c r="D1011" s="39" t="s">
        <v>150</v>
      </c>
      <c r="E1011" s="40" t="s">
        <v>359</v>
      </c>
      <c r="F1011" s="34" t="s">
        <v>10</v>
      </c>
      <c r="G1011" s="97">
        <v>60</v>
      </c>
      <c r="H1011" s="41">
        <v>5000</v>
      </c>
      <c r="I1011" s="41">
        <f>G1011*H1011</f>
        <v>300000</v>
      </c>
      <c r="J1011" s="34"/>
      <c r="K1011" s="34"/>
    </row>
    <row r="1012" spans="2:11" ht="34.5" customHeight="1" outlineLevel="1" thickBot="1" x14ac:dyDescent="0.3">
      <c r="B1012" s="85" t="str">
        <f>IF(J1012&lt;&gt;"",VALUE(LEFT(B1011,FIND("/",B1011&amp;"/")-1))+1,LEFT(B1011,FIND("/",B1011&amp;"/")-1)&amp;"/"&amp;IF(ISNUMBER(SEARCH("/",B1011)),VALUE(RIGHT(B1011,LEN(B1011)-FIND("/",B1011)))+1,1))</f>
        <v>20260752/4</v>
      </c>
      <c r="C1012" s="39" t="s">
        <v>12</v>
      </c>
      <c r="D1012" s="39" t="s">
        <v>150</v>
      </c>
      <c r="E1012" s="40" t="s">
        <v>359</v>
      </c>
      <c r="F1012" s="34" t="s">
        <v>10</v>
      </c>
      <c r="G1012" s="97">
        <v>60</v>
      </c>
      <c r="H1012" s="41">
        <v>4000</v>
      </c>
      <c r="I1012" s="41">
        <f>G1012*H1012</f>
        <v>240000</v>
      </c>
      <c r="J1012" s="34"/>
      <c r="K1012" s="34"/>
    </row>
    <row r="1013" spans="2:11" ht="18" outlineLevel="1" thickBot="1" x14ac:dyDescent="0.3">
      <c r="B1013" s="85" t="str">
        <f>IF(J1013&lt;&gt;"",VALUE(LEFT(B1012,FIND("/",B1012&amp;"/")-1))+1,LEFT(B1012,FIND("/",B1012&amp;"/")-1)&amp;"/"&amp;IF(ISNUMBER(SEARCH("/",B1012)),VALUE(RIGHT(B1012,LEN(B1012)-FIND("/",B1012)))+1,1))</f>
        <v>20260752/5</v>
      </c>
      <c r="C1013" s="39" t="s">
        <v>12</v>
      </c>
      <c r="D1013" s="39" t="s">
        <v>150</v>
      </c>
      <c r="E1013" s="40" t="s">
        <v>359</v>
      </c>
      <c r="F1013" s="34" t="s">
        <v>10</v>
      </c>
      <c r="G1013" s="97">
        <v>60</v>
      </c>
      <c r="H1013" s="41">
        <v>2500</v>
      </c>
      <c r="I1013" s="41">
        <f>G1013*H1013</f>
        <v>150000</v>
      </c>
      <c r="J1013" s="34"/>
      <c r="K1013" s="34"/>
    </row>
    <row r="1014" spans="2:11" ht="18" thickBot="1" x14ac:dyDescent="0.3">
      <c r="B1014" s="85">
        <f>IF(J1014&lt;&gt;"",VALUE(LEFT(B1013,FIND("/",B1013&amp;"/")-1))+1,LEFT(B1013,FIND("/",B1013&amp;"/")-1)&amp;"/"&amp;IF(ISNUMBER(SEARCH("/",B1013)),VALUE(RIGHT(B1013,LEN(B1013)-FIND("/",B1013)))+1,1))</f>
        <v>20260753</v>
      </c>
      <c r="C1014" s="24" t="s">
        <v>55</v>
      </c>
      <c r="D1014" s="24" t="s">
        <v>150</v>
      </c>
      <c r="E1014" s="30" t="s">
        <v>608</v>
      </c>
      <c r="F1014" s="1" t="s">
        <v>10</v>
      </c>
      <c r="G1014" s="101">
        <v>2000</v>
      </c>
      <c r="H1014" s="110">
        <v>100</v>
      </c>
      <c r="I1014" s="27">
        <f t="shared" ref="I1014:I1025" si="46">G1014*H1014</f>
        <v>200000</v>
      </c>
      <c r="J1014" s="1" t="s">
        <v>330</v>
      </c>
      <c r="K1014" s="86"/>
    </row>
    <row r="1015" spans="2:11" ht="18" thickBot="1" x14ac:dyDescent="0.3">
      <c r="B1015" s="85">
        <f>IF(J1015&lt;&gt;"",VALUE(LEFT(B1014,FIND("/",B1014&amp;"/")-1))+1,LEFT(B1014,FIND("/",B1014&amp;"/")-1)&amp;"/"&amp;IF(ISNUMBER(SEARCH("/",B1014)),VALUE(RIGHT(B1014,LEN(B1014)-FIND("/",B1014)))+1,1))</f>
        <v>20260754</v>
      </c>
      <c r="C1015" s="24" t="s">
        <v>12</v>
      </c>
      <c r="D1015" s="24" t="s">
        <v>150</v>
      </c>
      <c r="E1015" s="30" t="s">
        <v>609</v>
      </c>
      <c r="F1015" s="1" t="s">
        <v>10</v>
      </c>
      <c r="G1015" s="101">
        <v>3</v>
      </c>
      <c r="H1015" s="110">
        <v>32000</v>
      </c>
      <c r="I1015" s="27">
        <f t="shared" si="46"/>
        <v>96000</v>
      </c>
      <c r="J1015" s="1" t="s">
        <v>330</v>
      </c>
      <c r="K1015" s="86"/>
    </row>
    <row r="1016" spans="2:11" ht="66" customHeight="1" thickBot="1" x14ac:dyDescent="0.3">
      <c r="B1016" s="85">
        <f>IF(J1016&lt;&gt;"",VALUE(LEFT(B1015,FIND("/",B1015&amp;"/")-1))+1,LEFT(B1015,FIND("/",B1015&amp;"/")-1)&amp;"/"&amp;IF(ISNUMBER(SEARCH("/",B1015)),VALUE(RIGHT(B1015,LEN(B1015)-FIND("/",B1015)))+1,1))</f>
        <v>20260755</v>
      </c>
      <c r="C1016" s="114" t="s">
        <v>730</v>
      </c>
      <c r="D1016" s="24" t="s">
        <v>150</v>
      </c>
      <c r="E1016" s="30" t="s">
        <v>471</v>
      </c>
      <c r="F1016" s="1"/>
      <c r="G1016" s="101"/>
      <c r="H1016" s="110"/>
      <c r="I1016" s="27">
        <f>SUM(I1017:I1026)</f>
        <v>67640</v>
      </c>
      <c r="J1016" s="1" t="s">
        <v>330</v>
      </c>
      <c r="K1016" s="86"/>
    </row>
    <row r="1017" spans="2:11" ht="18" outlineLevel="1" thickBot="1" x14ac:dyDescent="0.3">
      <c r="B1017" s="85" t="str">
        <f>IF(J1017&lt;&gt;"",VALUE(LEFT(B1016,FIND("/",B1016&amp;"/")-1))+1,LEFT(B1016,FIND("/",B1016&amp;"/")-1)&amp;"/"&amp;IF(ISNUMBER(SEARCH("/",B1016)),VALUE(RIGHT(B1016,LEN(B1016)-FIND("/",B1016)))+1,1))</f>
        <v>20260755/1</v>
      </c>
      <c r="C1017" s="133" t="s">
        <v>730</v>
      </c>
      <c r="D1017" s="39" t="s">
        <v>150</v>
      </c>
      <c r="E1017" s="40" t="s">
        <v>610</v>
      </c>
      <c r="F1017" s="34" t="s">
        <v>10</v>
      </c>
      <c r="G1017" s="97">
        <v>3</v>
      </c>
      <c r="H1017" s="41">
        <v>4250</v>
      </c>
      <c r="I1017" s="41">
        <f t="shared" si="46"/>
        <v>12750</v>
      </c>
      <c r="J1017" s="34"/>
      <c r="K1017" s="34"/>
    </row>
    <row r="1018" spans="2:11" ht="18" outlineLevel="1" thickBot="1" x14ac:dyDescent="0.3">
      <c r="B1018" s="85" t="str">
        <f>IF(J1018&lt;&gt;"",VALUE(LEFT(B1017,FIND("/",B1017&amp;"/")-1))+1,LEFT(B1017,FIND("/",B1017&amp;"/")-1)&amp;"/"&amp;IF(ISNUMBER(SEARCH("/",B1017)),VALUE(RIGHT(B1017,LEN(B1017)-FIND("/",B1017)))+1,1))</f>
        <v>20260755/2</v>
      </c>
      <c r="C1018" s="133" t="s">
        <v>730</v>
      </c>
      <c r="D1018" s="39" t="s">
        <v>150</v>
      </c>
      <c r="E1018" s="40" t="s">
        <v>611</v>
      </c>
      <c r="F1018" s="34" t="s">
        <v>10</v>
      </c>
      <c r="G1018" s="97">
        <v>2</v>
      </c>
      <c r="H1018" s="41">
        <v>1020</v>
      </c>
      <c r="I1018" s="41">
        <f t="shared" si="46"/>
        <v>2040</v>
      </c>
      <c r="J1018" s="34"/>
      <c r="K1018" s="34"/>
    </row>
    <row r="1019" spans="2:11" ht="18" outlineLevel="1" thickBot="1" x14ac:dyDescent="0.3">
      <c r="B1019" s="85" t="str">
        <f>IF(J1019&lt;&gt;"",VALUE(LEFT(B1018,FIND("/",B1018&amp;"/")-1))+1,LEFT(B1018,FIND("/",B1018&amp;"/")-1)&amp;"/"&amp;IF(ISNUMBER(SEARCH("/",B1018)),VALUE(RIGHT(B1018,LEN(B1018)-FIND("/",B1018)))+1,1))</f>
        <v>20260755/3</v>
      </c>
      <c r="C1019" s="133" t="s">
        <v>730</v>
      </c>
      <c r="D1019" s="39" t="s">
        <v>150</v>
      </c>
      <c r="E1019" s="40" t="s">
        <v>612</v>
      </c>
      <c r="F1019" s="34" t="s">
        <v>10</v>
      </c>
      <c r="G1019" s="97">
        <v>1000</v>
      </c>
      <c r="H1019" s="41">
        <v>8</v>
      </c>
      <c r="I1019" s="41">
        <f t="shared" si="46"/>
        <v>8000</v>
      </c>
      <c r="J1019" s="34"/>
      <c r="K1019" s="34"/>
    </row>
    <row r="1020" spans="2:11" ht="18" outlineLevel="1" thickBot="1" x14ac:dyDescent="0.3">
      <c r="B1020" s="85" t="str">
        <f>IF(J1020&lt;&gt;"",VALUE(LEFT(B1019,FIND("/",B1019&amp;"/")-1))+1,LEFT(B1019,FIND("/",B1019&amp;"/")-1)&amp;"/"&amp;IF(ISNUMBER(SEARCH("/",B1019)),VALUE(RIGHT(B1019,LEN(B1019)-FIND("/",B1019)))+1,1))</f>
        <v>20260755/4</v>
      </c>
      <c r="C1020" s="133" t="s">
        <v>730</v>
      </c>
      <c r="D1020" s="39" t="s">
        <v>150</v>
      </c>
      <c r="E1020" s="40" t="s">
        <v>543</v>
      </c>
      <c r="F1020" s="34" t="s">
        <v>54</v>
      </c>
      <c r="G1020" s="97">
        <v>15</v>
      </c>
      <c r="H1020" s="41">
        <v>1000</v>
      </c>
      <c r="I1020" s="41">
        <f t="shared" si="46"/>
        <v>15000</v>
      </c>
      <c r="J1020" s="34"/>
      <c r="K1020" s="34"/>
    </row>
    <row r="1021" spans="2:11" ht="18" outlineLevel="1" thickBot="1" x14ac:dyDescent="0.3">
      <c r="B1021" s="85" t="str">
        <f>IF(J1021&lt;&gt;"",VALUE(LEFT(B1020,FIND("/",B1020&amp;"/")-1))+1,LEFT(B1020,FIND("/",B1020&amp;"/")-1)&amp;"/"&amp;IF(ISNUMBER(SEARCH("/",B1020)),VALUE(RIGHT(B1020,LEN(B1020)-FIND("/",B1020)))+1,1))</f>
        <v>20260755/5</v>
      </c>
      <c r="C1021" s="133" t="s">
        <v>730</v>
      </c>
      <c r="D1021" s="39" t="s">
        <v>150</v>
      </c>
      <c r="E1021" s="40" t="s">
        <v>613</v>
      </c>
      <c r="F1021" s="34" t="s">
        <v>54</v>
      </c>
      <c r="G1021" s="97">
        <v>10</v>
      </c>
      <c r="H1021" s="41">
        <v>210</v>
      </c>
      <c r="I1021" s="41">
        <f t="shared" si="46"/>
        <v>2100</v>
      </c>
      <c r="J1021" s="34"/>
      <c r="K1021" s="34"/>
    </row>
    <row r="1022" spans="2:11" ht="18" outlineLevel="1" thickBot="1" x14ac:dyDescent="0.3">
      <c r="B1022" s="85" t="str">
        <f>IF(J1022&lt;&gt;"",VALUE(LEFT(B1021,FIND("/",B1021&amp;"/")-1))+1,LEFT(B1021,FIND("/",B1021&amp;"/")-1)&amp;"/"&amp;IF(ISNUMBER(SEARCH("/",B1021)),VALUE(RIGHT(B1021,LEN(B1021)-FIND("/",B1021)))+1,1))</f>
        <v>20260755/6</v>
      </c>
      <c r="C1022" s="133" t="s">
        <v>730</v>
      </c>
      <c r="D1022" s="39" t="s">
        <v>150</v>
      </c>
      <c r="E1022" s="40" t="s">
        <v>614</v>
      </c>
      <c r="F1022" s="34" t="s">
        <v>10</v>
      </c>
      <c r="G1022" s="97">
        <v>4</v>
      </c>
      <c r="H1022" s="41">
        <v>2500</v>
      </c>
      <c r="I1022" s="41">
        <f t="shared" si="46"/>
        <v>10000</v>
      </c>
      <c r="J1022" s="34"/>
      <c r="K1022" s="34"/>
    </row>
    <row r="1023" spans="2:11" ht="18" outlineLevel="1" thickBot="1" x14ac:dyDescent="0.3">
      <c r="B1023" s="85" t="str">
        <f>IF(J1023&lt;&gt;"",VALUE(LEFT(B1022,FIND("/",B1022&amp;"/")-1))+1,LEFT(B1022,FIND("/",B1022&amp;"/")-1)&amp;"/"&amp;IF(ISNUMBER(SEARCH("/",B1022)),VALUE(RIGHT(B1022,LEN(B1022)-FIND("/",B1022)))+1,1))</f>
        <v>20260755/7</v>
      </c>
      <c r="C1023" s="39" t="s">
        <v>829</v>
      </c>
      <c r="D1023" s="39" t="s">
        <v>150</v>
      </c>
      <c r="E1023" s="40" t="s">
        <v>615</v>
      </c>
      <c r="F1023" s="34" t="s">
        <v>559</v>
      </c>
      <c r="G1023" s="97">
        <v>10</v>
      </c>
      <c r="H1023" s="41">
        <v>200</v>
      </c>
      <c r="I1023" s="41">
        <f t="shared" si="46"/>
        <v>2000</v>
      </c>
      <c r="J1023" s="34"/>
      <c r="K1023" s="34"/>
    </row>
    <row r="1024" spans="2:11" ht="18" outlineLevel="1" thickBot="1" x14ac:dyDescent="0.3">
      <c r="B1024" s="85" t="str">
        <f>IF(J1024&lt;&gt;"",VALUE(LEFT(B1023,FIND("/",B1023&amp;"/")-1))+1,LEFT(B1023,FIND("/",B1023&amp;"/")-1)&amp;"/"&amp;IF(ISNUMBER(SEARCH("/",B1023)),VALUE(RIGHT(B1023,LEN(B1023)-FIND("/",B1023)))+1,1))</f>
        <v>20260755/8</v>
      </c>
      <c r="C1024" s="133" t="s">
        <v>730</v>
      </c>
      <c r="D1024" s="39" t="s">
        <v>150</v>
      </c>
      <c r="E1024" s="40" t="s">
        <v>616</v>
      </c>
      <c r="F1024" s="34" t="s">
        <v>54</v>
      </c>
      <c r="G1024" s="97">
        <v>5</v>
      </c>
      <c r="H1024" s="41">
        <v>1000</v>
      </c>
      <c r="I1024" s="41">
        <f t="shared" si="46"/>
        <v>5000</v>
      </c>
      <c r="J1024" s="34"/>
      <c r="K1024" s="34"/>
    </row>
    <row r="1025" spans="2:11" ht="18" outlineLevel="1" thickBot="1" x14ac:dyDescent="0.3">
      <c r="B1025" s="85" t="str">
        <f>IF(J1025&lt;&gt;"",VALUE(LEFT(B1024,FIND("/",B1024&amp;"/")-1))+1,LEFT(B1024,FIND("/",B1024&amp;"/")-1)&amp;"/"&amp;IF(ISNUMBER(SEARCH("/",B1024)),VALUE(RIGHT(B1024,LEN(B1024)-FIND("/",B1024)))+1,1))</f>
        <v>20260755/9</v>
      </c>
      <c r="C1025" s="133" t="s">
        <v>730</v>
      </c>
      <c r="D1025" s="39" t="s">
        <v>150</v>
      </c>
      <c r="E1025" s="40" t="s">
        <v>570</v>
      </c>
      <c r="F1025" s="34" t="s">
        <v>10</v>
      </c>
      <c r="G1025" s="97">
        <v>1</v>
      </c>
      <c r="H1025" s="41">
        <v>3500</v>
      </c>
      <c r="I1025" s="41">
        <f t="shared" si="46"/>
        <v>3500</v>
      </c>
      <c r="J1025" s="34"/>
      <c r="K1025" s="34"/>
    </row>
    <row r="1026" spans="2:11" ht="18" outlineLevel="1" thickBot="1" x14ac:dyDescent="0.3">
      <c r="B1026" s="85" t="str">
        <f>IF(J1026&lt;&gt;"",VALUE(LEFT(B1025,FIND("/",B1025&amp;"/")-1))+1,LEFT(B1025,FIND("/",B1025&amp;"/")-1)&amp;"/"&amp;IF(ISNUMBER(SEARCH("/",B1025)),VALUE(RIGHT(B1025,LEN(B1025)-FIND("/",B1025)))+1,1))</f>
        <v>20260755/10</v>
      </c>
      <c r="C1026" s="133" t="s">
        <v>730</v>
      </c>
      <c r="D1026" s="39" t="s">
        <v>150</v>
      </c>
      <c r="E1026" s="40" t="s">
        <v>617</v>
      </c>
      <c r="F1026" s="34" t="s">
        <v>10</v>
      </c>
      <c r="G1026" s="97">
        <v>1</v>
      </c>
      <c r="H1026" s="41">
        <v>7250</v>
      </c>
      <c r="I1026" s="41">
        <f>G1026*H1026</f>
        <v>7250</v>
      </c>
      <c r="J1026" s="34"/>
      <c r="K1026" s="34"/>
    </row>
    <row r="1027" spans="2:11" ht="81.75" customHeight="1" thickBot="1" x14ac:dyDescent="0.3">
      <c r="B1027" s="85">
        <f>IF(J1027&lt;&gt;"",VALUE(LEFT(B1026,FIND("/",B1026&amp;"/")-1))+1,LEFT(B1026,FIND("/",B1026&amp;"/")-1)&amp;"/"&amp;IF(ISNUMBER(SEARCH("/",B1026)),VALUE(RIGHT(B1026,LEN(B1026)-FIND("/",B1026)))+1,1))</f>
        <v>20260756</v>
      </c>
      <c r="C1027" s="114" t="s">
        <v>702</v>
      </c>
      <c r="D1027" s="24" t="s">
        <v>150</v>
      </c>
      <c r="E1027" s="30" t="s">
        <v>619</v>
      </c>
      <c r="F1027" s="1" t="s">
        <v>8</v>
      </c>
      <c r="G1027" s="101">
        <v>1</v>
      </c>
      <c r="H1027" s="110">
        <v>5864000</v>
      </c>
      <c r="I1027" s="27">
        <f>G1027*H1027</f>
        <v>5864000</v>
      </c>
      <c r="J1027" s="1" t="s">
        <v>330</v>
      </c>
      <c r="K1027" s="86"/>
    </row>
    <row r="1028" spans="2:11" ht="81.75" customHeight="1" thickBot="1" x14ac:dyDescent="0.3">
      <c r="B1028" s="85">
        <f>IF(J1028&lt;&gt;"",VALUE(LEFT(B1027,FIND("/",B1027&amp;"/")-1))+1,LEFT(B1027,FIND("/",B1027&amp;"/")-1)&amp;"/"&amp;IF(ISNUMBER(SEARCH("/",B1027)),VALUE(RIGHT(B1027,LEN(B1027)-FIND("/",B1027)))+1,1))</f>
        <v>20260757</v>
      </c>
      <c r="C1028" s="114" t="s">
        <v>774</v>
      </c>
      <c r="D1028" s="24" t="s">
        <v>150</v>
      </c>
      <c r="E1028" s="30" t="s">
        <v>622</v>
      </c>
      <c r="F1028" s="1" t="s">
        <v>10</v>
      </c>
      <c r="G1028" s="101">
        <v>20</v>
      </c>
      <c r="H1028" s="110">
        <v>44400</v>
      </c>
      <c r="I1028" s="27">
        <f>G1028*H1028</f>
        <v>888000</v>
      </c>
      <c r="J1028" s="1" t="s">
        <v>330</v>
      </c>
      <c r="K1028" s="86"/>
    </row>
    <row r="1029" spans="2:11" ht="81.75" customHeight="1" thickBot="1" x14ac:dyDescent="0.3">
      <c r="B1029" s="85">
        <f>IF(J1029&lt;&gt;"",VALUE(LEFT(B1028,FIND("/",B1028&amp;"/")-1))+1,LEFT(B1028,FIND("/",B1028&amp;"/")-1)&amp;"/"&amp;IF(ISNUMBER(SEARCH("/",B1028)),VALUE(RIGHT(B1028,LEN(B1028)-FIND("/",B1028)))+1,1))</f>
        <v>20260758</v>
      </c>
      <c r="C1029" s="24" t="s">
        <v>52</v>
      </c>
      <c r="D1029" s="24" t="s">
        <v>150</v>
      </c>
      <c r="E1029" s="30" t="s">
        <v>623</v>
      </c>
      <c r="F1029" s="1" t="s">
        <v>10</v>
      </c>
      <c r="G1029" s="101"/>
      <c r="H1029" s="113"/>
      <c r="I1029" s="27">
        <f>SUM(I1030:I1035)</f>
        <v>1000500</v>
      </c>
      <c r="J1029" s="1" t="s">
        <v>330</v>
      </c>
      <c r="K1029" s="86"/>
    </row>
    <row r="1030" spans="2:11" ht="18" outlineLevel="1" thickBot="1" x14ac:dyDescent="0.3">
      <c r="B1030" s="85" t="str">
        <f>IF(J1030&lt;&gt;"",VALUE(LEFT(B1029,FIND("/",B1029&amp;"/")-1))+1,LEFT(B1029,FIND("/",B1029&amp;"/")-1)&amp;"/"&amp;IF(ISNUMBER(SEARCH("/",B1029)),VALUE(RIGHT(B1029,LEN(B1029)-FIND("/",B1029)))+1,1))</f>
        <v>20260758/1</v>
      </c>
      <c r="C1030" s="39" t="s">
        <v>52</v>
      </c>
      <c r="D1030" s="39" t="s">
        <v>150</v>
      </c>
      <c r="E1030" s="40" t="s">
        <v>624</v>
      </c>
      <c r="F1030" s="34" t="s">
        <v>10</v>
      </c>
      <c r="G1030" s="97">
        <v>700</v>
      </c>
      <c r="H1030" s="41">
        <v>300</v>
      </c>
      <c r="I1030" s="41">
        <f t="shared" ref="I1030:I1034" si="47">G1030*H1030</f>
        <v>210000</v>
      </c>
      <c r="J1030" s="34"/>
      <c r="K1030" s="34"/>
    </row>
    <row r="1031" spans="2:11" ht="18" outlineLevel="1" thickBot="1" x14ac:dyDescent="0.3">
      <c r="B1031" s="85" t="str">
        <f>IF(J1031&lt;&gt;"",VALUE(LEFT(B1030,FIND("/",B1030&amp;"/")-1))+1,LEFT(B1030,FIND("/",B1030&amp;"/")-1)&amp;"/"&amp;IF(ISNUMBER(SEARCH("/",B1030)),VALUE(RIGHT(B1030,LEN(B1030)-FIND("/",B1030)))+1,1))</f>
        <v>20260758/2</v>
      </c>
      <c r="C1031" s="39" t="s">
        <v>52</v>
      </c>
      <c r="D1031" s="39" t="s">
        <v>150</v>
      </c>
      <c r="E1031" s="40" t="s">
        <v>625</v>
      </c>
      <c r="F1031" s="34" t="s">
        <v>10</v>
      </c>
      <c r="G1031" s="97">
        <v>700</v>
      </c>
      <c r="H1031" s="41">
        <v>250</v>
      </c>
      <c r="I1031" s="41">
        <f t="shared" si="47"/>
        <v>175000</v>
      </c>
      <c r="J1031" s="34"/>
      <c r="K1031" s="34"/>
    </row>
    <row r="1032" spans="2:11" ht="18" outlineLevel="1" thickBot="1" x14ac:dyDescent="0.3">
      <c r="B1032" s="85" t="str">
        <f>IF(J1032&lt;&gt;"",VALUE(LEFT(B1031,FIND("/",B1031&amp;"/")-1))+1,LEFT(B1031,FIND("/",B1031&amp;"/")-1)&amp;"/"&amp;IF(ISNUMBER(SEARCH("/",B1031)),VALUE(RIGHT(B1031,LEN(B1031)-FIND("/",B1031)))+1,1))</f>
        <v>20260758/3</v>
      </c>
      <c r="C1032" s="39" t="s">
        <v>52</v>
      </c>
      <c r="D1032" s="39" t="s">
        <v>150</v>
      </c>
      <c r="E1032" s="40" t="s">
        <v>626</v>
      </c>
      <c r="F1032" s="34" t="s">
        <v>10</v>
      </c>
      <c r="G1032" s="97">
        <v>700</v>
      </c>
      <c r="H1032" s="41">
        <v>250</v>
      </c>
      <c r="I1032" s="41">
        <f t="shared" si="47"/>
        <v>175000</v>
      </c>
      <c r="J1032" s="34"/>
      <c r="K1032" s="34"/>
    </row>
    <row r="1033" spans="2:11" ht="18" outlineLevel="1" thickBot="1" x14ac:dyDescent="0.3">
      <c r="B1033" s="85" t="str">
        <f>IF(J1033&lt;&gt;"",VALUE(LEFT(B1032,FIND("/",B1032&amp;"/")-1))+1,LEFT(B1032,FIND("/",B1032&amp;"/")-1)&amp;"/"&amp;IF(ISNUMBER(SEARCH("/",B1032)),VALUE(RIGHT(B1032,LEN(B1032)-FIND("/",B1032)))+1,1))</f>
        <v>20260758/4</v>
      </c>
      <c r="C1033" s="39" t="s">
        <v>52</v>
      </c>
      <c r="D1033" s="39" t="s">
        <v>150</v>
      </c>
      <c r="E1033" s="40" t="s">
        <v>627</v>
      </c>
      <c r="F1033" s="34" t="s">
        <v>10</v>
      </c>
      <c r="G1033" s="97">
        <v>32</v>
      </c>
      <c r="H1033" s="41">
        <v>12750</v>
      </c>
      <c r="I1033" s="41">
        <f t="shared" si="47"/>
        <v>408000</v>
      </c>
      <c r="J1033" s="34"/>
      <c r="K1033" s="34"/>
    </row>
    <row r="1034" spans="2:11" ht="18" outlineLevel="1" thickBot="1" x14ac:dyDescent="0.3">
      <c r="B1034" s="85" t="str">
        <f>IF(J1034&lt;&gt;"",VALUE(LEFT(B1033,FIND("/",B1033&amp;"/")-1))+1,LEFT(B1033,FIND("/",B1033&amp;"/")-1)&amp;"/"&amp;IF(ISNUMBER(SEARCH("/",B1033)),VALUE(RIGHT(B1033,LEN(B1033)-FIND("/",B1033)))+1,1))</f>
        <v>20260758/5</v>
      </c>
      <c r="C1034" s="133" t="s">
        <v>749</v>
      </c>
      <c r="D1034" s="39" t="s">
        <v>150</v>
      </c>
      <c r="E1034" s="40" t="s">
        <v>628</v>
      </c>
      <c r="F1034" s="34" t="s">
        <v>10</v>
      </c>
      <c r="G1034" s="97">
        <v>50</v>
      </c>
      <c r="H1034" s="41">
        <v>250</v>
      </c>
      <c r="I1034" s="41">
        <f t="shared" si="47"/>
        <v>12500</v>
      </c>
      <c r="J1034" s="34"/>
      <c r="K1034" s="34"/>
    </row>
    <row r="1035" spans="2:11" ht="18" outlineLevel="1" thickBot="1" x14ac:dyDescent="0.3">
      <c r="B1035" s="85" t="str">
        <f>IF(J1035&lt;&gt;"",VALUE(LEFT(B1034,FIND("/",B1034&amp;"/")-1))+1,LEFT(B1034,FIND("/",B1034&amp;"/")-1)&amp;"/"&amp;IF(ISNUMBER(SEARCH("/",B1034)),VALUE(RIGHT(B1034,LEN(B1034)-FIND("/",B1034)))+1,1))</f>
        <v>20260758/6</v>
      </c>
      <c r="C1035" s="133" t="s">
        <v>749</v>
      </c>
      <c r="D1035" s="39" t="s">
        <v>150</v>
      </c>
      <c r="E1035" s="40" t="s">
        <v>629</v>
      </c>
      <c r="F1035" s="34" t="s">
        <v>10</v>
      </c>
      <c r="G1035" s="97">
        <v>50</v>
      </c>
      <c r="H1035" s="41">
        <v>400</v>
      </c>
      <c r="I1035" s="41">
        <f t="shared" ref="I1035:I1039" si="48">G1035*H1035</f>
        <v>20000</v>
      </c>
      <c r="J1035" s="34"/>
      <c r="K1035" s="34"/>
    </row>
    <row r="1036" spans="2:11" ht="18" thickBot="1" x14ac:dyDescent="0.3">
      <c r="B1036" s="85">
        <f>IF(J1036&lt;&gt;"",VALUE(LEFT(B1035,FIND("/",B1035&amp;"/")-1))+1,LEFT(B1035,FIND("/",B1035&amp;"/")-1)&amp;"/"&amp;IF(ISNUMBER(SEARCH("/",B1035)),VALUE(RIGHT(B1035,LEN(B1035)-FIND("/",B1035)))+1,1))</f>
        <v>20260759</v>
      </c>
      <c r="C1036" s="114" t="s">
        <v>702</v>
      </c>
      <c r="D1036" s="24" t="s">
        <v>150</v>
      </c>
      <c r="E1036" s="30" t="s">
        <v>632</v>
      </c>
      <c r="F1036" s="1"/>
      <c r="G1036" s="101"/>
      <c r="H1036" s="113"/>
      <c r="I1036" s="27">
        <f>SUM(I1037:I1038)</f>
        <v>80000</v>
      </c>
      <c r="J1036" s="1" t="s">
        <v>330</v>
      </c>
      <c r="K1036" s="86"/>
    </row>
    <row r="1037" spans="2:11" ht="18" outlineLevel="1" thickBot="1" x14ac:dyDescent="0.3">
      <c r="B1037" s="85" t="str">
        <f>IF(J1037&lt;&gt;"",VALUE(LEFT(B1036,FIND("/",B1036&amp;"/")-1))+1,LEFT(B1036,FIND("/",B1036&amp;"/")-1)&amp;"/"&amp;IF(ISNUMBER(SEARCH("/",B1036)),VALUE(RIGHT(B1036,LEN(B1036)-FIND("/",B1036)))+1,1))</f>
        <v>20260759/1</v>
      </c>
      <c r="C1037" s="133" t="s">
        <v>702</v>
      </c>
      <c r="D1037" s="39" t="s">
        <v>150</v>
      </c>
      <c r="E1037" s="40" t="s">
        <v>630</v>
      </c>
      <c r="F1037" s="34" t="s">
        <v>10</v>
      </c>
      <c r="G1037" s="97">
        <v>1</v>
      </c>
      <c r="H1037" s="41">
        <v>45000</v>
      </c>
      <c r="I1037" s="41">
        <f t="shared" si="48"/>
        <v>45000</v>
      </c>
      <c r="J1037" s="34"/>
      <c r="K1037" s="34"/>
    </row>
    <row r="1038" spans="2:11" ht="18" outlineLevel="1" thickBot="1" x14ac:dyDescent="0.3">
      <c r="B1038" s="85" t="str">
        <f>IF(J1038&lt;&gt;"",VALUE(LEFT(B1037,FIND("/",B1037&amp;"/")-1))+1,LEFT(B1037,FIND("/",B1037&amp;"/")-1)&amp;"/"&amp;IF(ISNUMBER(SEARCH("/",B1037)),VALUE(RIGHT(B1037,LEN(B1037)-FIND("/",B1037)))+1,1))</f>
        <v>20260759/2</v>
      </c>
      <c r="C1038" s="133" t="s">
        <v>702</v>
      </c>
      <c r="D1038" s="39" t="s">
        <v>150</v>
      </c>
      <c r="E1038" s="40" t="s">
        <v>631</v>
      </c>
      <c r="F1038" s="34" t="s">
        <v>10</v>
      </c>
      <c r="G1038" s="97">
        <v>1</v>
      </c>
      <c r="H1038" s="41">
        <v>35000</v>
      </c>
      <c r="I1038" s="41">
        <f t="shared" si="48"/>
        <v>35000</v>
      </c>
      <c r="J1038" s="34"/>
      <c r="K1038" s="34"/>
    </row>
    <row r="1039" spans="2:11" ht="33.75" thickBot="1" x14ac:dyDescent="0.3">
      <c r="B1039" s="85">
        <f>IF(J1039&lt;&gt;"",VALUE(LEFT(B1038,FIND("/",B1038&amp;"/")-1))+1,LEFT(B1038,FIND("/",B1038&amp;"/")-1)&amp;"/"&amp;IF(ISNUMBER(SEARCH("/",B1038)),VALUE(RIGHT(B1038,LEN(B1038)-FIND("/",B1038)))+1,1))</f>
        <v>20260760</v>
      </c>
      <c r="C1039" s="24" t="s">
        <v>46</v>
      </c>
      <c r="D1039" s="24" t="s">
        <v>152</v>
      </c>
      <c r="E1039" s="30" t="s">
        <v>633</v>
      </c>
      <c r="F1039" s="1" t="s">
        <v>8</v>
      </c>
      <c r="G1039" s="101">
        <v>1</v>
      </c>
      <c r="H1039" s="113">
        <v>1500000</v>
      </c>
      <c r="I1039" s="27">
        <f t="shared" si="48"/>
        <v>1500000</v>
      </c>
      <c r="J1039" s="1" t="s">
        <v>330</v>
      </c>
      <c r="K1039" s="86"/>
    </row>
    <row r="1040" spans="2:11" ht="18" thickBot="1" x14ac:dyDescent="0.3">
      <c r="B1040" s="85">
        <f>IF(J1040&lt;&gt;"",VALUE(LEFT(B1039,FIND("/",B1039&amp;"/")-1))+1,LEFT(B1039,FIND("/",B1039&amp;"/")-1)&amp;"/"&amp;IF(ISNUMBER(SEARCH("/",B1039)),VALUE(RIGHT(B1039,LEN(B1039)-FIND("/",B1039)))+1,1))</f>
        <v>20260761</v>
      </c>
      <c r="C1040" s="114" t="s">
        <v>27</v>
      </c>
      <c r="D1040" s="24" t="s">
        <v>152</v>
      </c>
      <c r="E1040" s="30" t="s">
        <v>440</v>
      </c>
      <c r="F1040" s="1" t="s">
        <v>10</v>
      </c>
      <c r="G1040" s="101">
        <v>1</v>
      </c>
      <c r="H1040" s="113">
        <v>122971</v>
      </c>
      <c r="I1040" s="27">
        <f t="shared" ref="I1040:I1044" si="49">G1040*H1040</f>
        <v>122971</v>
      </c>
      <c r="J1040" s="1" t="s">
        <v>330</v>
      </c>
      <c r="K1040" s="86"/>
    </row>
    <row r="1041" spans="2:11" ht="18" thickBot="1" x14ac:dyDescent="0.3">
      <c r="B1041" s="85">
        <f>IF(J1041&lt;&gt;"",VALUE(LEFT(B1040,FIND("/",B1040&amp;"/")-1))+1,LEFT(B1040,FIND("/",B1040&amp;"/")-1)&amp;"/"&amp;IF(ISNUMBER(SEARCH("/",B1040)),VALUE(RIGHT(B1040,LEN(B1040)-FIND("/",B1040)))+1,1))</f>
        <v>20260762</v>
      </c>
      <c r="C1041" s="114" t="s">
        <v>27</v>
      </c>
      <c r="D1041" s="24" t="s">
        <v>152</v>
      </c>
      <c r="E1041" s="30" t="s">
        <v>440</v>
      </c>
      <c r="F1041" s="1" t="s">
        <v>10</v>
      </c>
      <c r="G1041" s="101">
        <v>1</v>
      </c>
      <c r="H1041" s="113">
        <v>122971</v>
      </c>
      <c r="I1041" s="27">
        <f t="shared" si="49"/>
        <v>122971</v>
      </c>
      <c r="J1041" s="1" t="s">
        <v>330</v>
      </c>
      <c r="K1041" s="86"/>
    </row>
    <row r="1042" spans="2:11" ht="18" thickBot="1" x14ac:dyDescent="0.3">
      <c r="B1042" s="85">
        <f>IF(J1042&lt;&gt;"",VALUE(LEFT(B1041,FIND("/",B1041&amp;"/")-1))+1,LEFT(B1041,FIND("/",B1041&amp;"/")-1)&amp;"/"&amp;IF(ISNUMBER(SEARCH("/",B1041)),VALUE(RIGHT(B1041,LEN(B1041)-FIND("/",B1041)))+1,1))</f>
        <v>20260763</v>
      </c>
      <c r="C1042" s="114" t="s">
        <v>27</v>
      </c>
      <c r="D1042" s="24" t="s">
        <v>152</v>
      </c>
      <c r="E1042" s="30" t="s">
        <v>440</v>
      </c>
      <c r="F1042" s="1" t="s">
        <v>10</v>
      </c>
      <c r="G1042" s="101">
        <v>1</v>
      </c>
      <c r="H1042" s="113">
        <v>197069</v>
      </c>
      <c r="I1042" s="27">
        <f t="shared" si="49"/>
        <v>197069</v>
      </c>
      <c r="J1042" s="1" t="s">
        <v>330</v>
      </c>
      <c r="K1042" s="86"/>
    </row>
    <row r="1043" spans="2:11" ht="18" thickBot="1" x14ac:dyDescent="0.3">
      <c r="B1043" s="85">
        <f>IF(J1043&lt;&gt;"",VALUE(LEFT(B1042,FIND("/",B1042&amp;"/")-1))+1,LEFT(B1042,FIND("/",B1042&amp;"/")-1)&amp;"/"&amp;IF(ISNUMBER(SEARCH("/",B1042)),VALUE(RIGHT(B1042,LEN(B1042)-FIND("/",B1042)))+1,1))</f>
        <v>20260764</v>
      </c>
      <c r="C1043" s="114" t="s">
        <v>27</v>
      </c>
      <c r="D1043" s="24" t="s">
        <v>152</v>
      </c>
      <c r="E1043" s="30" t="s">
        <v>440</v>
      </c>
      <c r="F1043" s="1" t="s">
        <v>10</v>
      </c>
      <c r="G1043" s="101">
        <v>1</v>
      </c>
      <c r="H1043" s="113">
        <v>197069</v>
      </c>
      <c r="I1043" s="27">
        <f t="shared" si="49"/>
        <v>197069</v>
      </c>
      <c r="J1043" s="1" t="s">
        <v>330</v>
      </c>
      <c r="K1043" s="86"/>
    </row>
    <row r="1044" spans="2:11" ht="18" thickBot="1" x14ac:dyDescent="0.3">
      <c r="B1044" s="85">
        <f>IF(J1044&lt;&gt;"",VALUE(LEFT(B1043,FIND("/",B1043&amp;"/")-1))+1,LEFT(B1043,FIND("/",B1043&amp;"/")-1)&amp;"/"&amp;IF(ISNUMBER(SEARCH("/",B1043)),VALUE(RIGHT(B1043,LEN(B1043)-FIND("/",B1043)))+1,1))</f>
        <v>20260765</v>
      </c>
      <c r="C1044" s="114" t="s">
        <v>27</v>
      </c>
      <c r="D1044" s="24" t="s">
        <v>152</v>
      </c>
      <c r="E1044" s="30" t="s">
        <v>440</v>
      </c>
      <c r="F1044" s="1" t="s">
        <v>10</v>
      </c>
      <c r="G1044" s="101">
        <v>1</v>
      </c>
      <c r="H1044" s="113">
        <v>197069</v>
      </c>
      <c r="I1044" s="27">
        <f t="shared" si="49"/>
        <v>197069</v>
      </c>
      <c r="J1044" s="1" t="s">
        <v>330</v>
      </c>
      <c r="K1044" s="86"/>
    </row>
    <row r="1045" spans="2:11" ht="72.75" customHeight="1" thickBot="1" x14ac:dyDescent="0.3">
      <c r="B1045" s="85">
        <f>IF(J1045&lt;&gt;"",VALUE(LEFT(B1044,FIND("/",B1044&amp;"/")-1))+1,LEFT(B1044,FIND("/",B1044&amp;"/")-1)&amp;"/"&amp;IF(ISNUMBER(SEARCH("/",B1044)),VALUE(RIGHT(B1044,LEN(B1044)-FIND("/",B1044)))+1,1))</f>
        <v>20260766</v>
      </c>
      <c r="C1045" s="114" t="s">
        <v>27</v>
      </c>
      <c r="D1045" s="24" t="s">
        <v>152</v>
      </c>
      <c r="E1045" s="30" t="s">
        <v>440</v>
      </c>
      <c r="F1045" s="1" t="s">
        <v>10</v>
      </c>
      <c r="G1045" s="101">
        <v>1</v>
      </c>
      <c r="H1045" s="113">
        <v>435000</v>
      </c>
      <c r="I1045" s="27">
        <f t="shared" ref="I1045:I1049" si="50">G1045*H1045</f>
        <v>435000</v>
      </c>
      <c r="J1045" s="1" t="s">
        <v>330</v>
      </c>
      <c r="K1045" s="86"/>
    </row>
    <row r="1046" spans="2:11" ht="18" thickBot="1" x14ac:dyDescent="0.3">
      <c r="B1046" s="85">
        <f>IF(J1046&lt;&gt;"",VALUE(LEFT(B1045,FIND("/",B1045&amp;"/")-1))+1,LEFT(B1045,FIND("/",B1045&amp;"/")-1)&amp;"/"&amp;IF(ISNUMBER(SEARCH("/",B1045)),VALUE(RIGHT(B1045,LEN(B1045)-FIND("/",B1045)))+1,1))</f>
        <v>20260767</v>
      </c>
      <c r="C1046" s="114" t="s">
        <v>27</v>
      </c>
      <c r="D1046" s="24" t="s">
        <v>152</v>
      </c>
      <c r="E1046" s="30" t="s">
        <v>440</v>
      </c>
      <c r="F1046" s="1" t="s">
        <v>10</v>
      </c>
      <c r="G1046" s="101">
        <v>5</v>
      </c>
      <c r="H1046" s="113">
        <v>197069</v>
      </c>
      <c r="I1046" s="27">
        <f t="shared" si="50"/>
        <v>985345</v>
      </c>
      <c r="J1046" s="1" t="s">
        <v>330</v>
      </c>
      <c r="K1046" s="86"/>
    </row>
    <row r="1047" spans="2:11" ht="18" thickBot="1" x14ac:dyDescent="0.3">
      <c r="B1047" s="85">
        <f>IF(J1047&lt;&gt;"",VALUE(LEFT(B1046,FIND("/",B1046&amp;"/")-1))+1,LEFT(B1046,FIND("/",B1046&amp;"/")-1)&amp;"/"&amp;IF(ISNUMBER(SEARCH("/",B1046)),VALUE(RIGHT(B1046,LEN(B1046)-FIND("/",B1046)))+1,1))</f>
        <v>20260768</v>
      </c>
      <c r="C1047" s="114" t="s">
        <v>27</v>
      </c>
      <c r="D1047" s="24" t="s">
        <v>152</v>
      </c>
      <c r="E1047" s="30" t="s">
        <v>440</v>
      </c>
      <c r="F1047" s="1" t="s">
        <v>10</v>
      </c>
      <c r="G1047" s="101">
        <v>1</v>
      </c>
      <c r="H1047" s="113">
        <v>197069</v>
      </c>
      <c r="I1047" s="27">
        <f t="shared" si="50"/>
        <v>197069</v>
      </c>
      <c r="J1047" s="1" t="s">
        <v>330</v>
      </c>
      <c r="K1047" s="86"/>
    </row>
    <row r="1048" spans="2:11" ht="18" thickBot="1" x14ac:dyDescent="0.3">
      <c r="B1048" s="85">
        <f>IF(J1048&lt;&gt;"",VALUE(LEFT(B1047,FIND("/",B1047&amp;"/")-1))+1,LEFT(B1047,FIND("/",B1047&amp;"/")-1)&amp;"/"&amp;IF(ISNUMBER(SEARCH("/",B1047)),VALUE(RIGHT(B1047,LEN(B1047)-FIND("/",B1047)))+1,1))</f>
        <v>20260769</v>
      </c>
      <c r="C1048" s="114" t="s">
        <v>27</v>
      </c>
      <c r="D1048" s="24" t="s">
        <v>152</v>
      </c>
      <c r="E1048" s="30" t="s">
        <v>440</v>
      </c>
      <c r="F1048" s="1" t="s">
        <v>10</v>
      </c>
      <c r="G1048" s="101">
        <v>1</v>
      </c>
      <c r="H1048" s="113">
        <v>197069</v>
      </c>
      <c r="I1048" s="27">
        <f t="shared" si="50"/>
        <v>197069</v>
      </c>
      <c r="J1048" s="1" t="s">
        <v>330</v>
      </c>
      <c r="K1048" s="86"/>
    </row>
    <row r="1049" spans="2:11" ht="18" thickBot="1" x14ac:dyDescent="0.3">
      <c r="B1049" s="85">
        <f>IF(J1049&lt;&gt;"",VALUE(LEFT(B1048,FIND("/",B1048&amp;"/")-1))+1,LEFT(B1048,FIND("/",B1048&amp;"/")-1)&amp;"/"&amp;IF(ISNUMBER(SEARCH("/",B1048)),VALUE(RIGHT(B1048,LEN(B1048)-FIND("/",B1048)))+1,1))</f>
        <v>20260770</v>
      </c>
      <c r="C1049" s="114" t="s">
        <v>27</v>
      </c>
      <c r="D1049" s="24" t="s">
        <v>152</v>
      </c>
      <c r="E1049" s="30" t="s">
        <v>440</v>
      </c>
      <c r="F1049" s="1" t="s">
        <v>10</v>
      </c>
      <c r="G1049" s="101">
        <v>1</v>
      </c>
      <c r="H1049" s="113">
        <v>197069</v>
      </c>
      <c r="I1049" s="27">
        <f t="shared" si="50"/>
        <v>197069</v>
      </c>
      <c r="J1049" s="1" t="s">
        <v>330</v>
      </c>
      <c r="K1049" s="86"/>
    </row>
    <row r="1050" spans="2:11" ht="18" thickBot="1" x14ac:dyDescent="0.3">
      <c r="B1050" s="85">
        <f>IF(J1050&lt;&gt;"",VALUE(LEFT(B1049,FIND("/",B1049&amp;"/")-1))+1,LEFT(B1049,FIND("/",B1049&amp;"/")-1)&amp;"/"&amp;IF(ISNUMBER(SEARCH("/",B1049)),VALUE(RIGHT(B1049,LEN(B1049)-FIND("/",B1049)))+1,1))</f>
        <v>20260771</v>
      </c>
      <c r="C1050" s="114" t="s">
        <v>27</v>
      </c>
      <c r="D1050" s="24" t="s">
        <v>152</v>
      </c>
      <c r="E1050" s="30" t="s">
        <v>440</v>
      </c>
      <c r="F1050" s="1" t="s">
        <v>10</v>
      </c>
      <c r="G1050" s="101">
        <v>1</v>
      </c>
      <c r="H1050" s="113">
        <v>197069</v>
      </c>
      <c r="I1050" s="27">
        <f t="shared" ref="I1050:I1052" si="51">G1050*H1050</f>
        <v>197069</v>
      </c>
      <c r="J1050" s="1" t="s">
        <v>330</v>
      </c>
      <c r="K1050" s="86"/>
    </row>
    <row r="1051" spans="2:11" ht="18" thickBot="1" x14ac:dyDescent="0.3">
      <c r="B1051" s="85">
        <f>IF(J1051&lt;&gt;"",VALUE(LEFT(B1050,FIND("/",B1050&amp;"/")-1))+1,LEFT(B1050,FIND("/",B1050&amp;"/")-1)&amp;"/"&amp;IF(ISNUMBER(SEARCH("/",B1050)),VALUE(RIGHT(B1050,LEN(B1050)-FIND("/",B1050)))+1,1))</f>
        <v>20260772</v>
      </c>
      <c r="C1051" s="114" t="s">
        <v>27</v>
      </c>
      <c r="D1051" s="24" t="s">
        <v>152</v>
      </c>
      <c r="E1051" s="30" t="s">
        <v>440</v>
      </c>
      <c r="F1051" s="1" t="s">
        <v>10</v>
      </c>
      <c r="G1051" s="101">
        <v>1</v>
      </c>
      <c r="H1051" s="113">
        <v>197069</v>
      </c>
      <c r="I1051" s="27">
        <f t="shared" si="51"/>
        <v>197069</v>
      </c>
      <c r="J1051" s="1" t="s">
        <v>330</v>
      </c>
      <c r="K1051" s="86"/>
    </row>
    <row r="1052" spans="2:11" ht="18" thickBot="1" x14ac:dyDescent="0.3">
      <c r="B1052" s="85">
        <f>IF(J1052&lt;&gt;"",VALUE(LEFT(B1051,FIND("/",B1051&amp;"/")-1))+1,LEFT(B1051,FIND("/",B1051&amp;"/")-1)&amp;"/"&amp;IF(ISNUMBER(SEARCH("/",B1051)),VALUE(RIGHT(B1051,LEN(B1051)-FIND("/",B1051)))+1,1))</f>
        <v>20260773</v>
      </c>
      <c r="C1052" s="114" t="s">
        <v>27</v>
      </c>
      <c r="D1052" s="24" t="s">
        <v>152</v>
      </c>
      <c r="E1052" s="30" t="s">
        <v>440</v>
      </c>
      <c r="F1052" s="1" t="s">
        <v>10</v>
      </c>
      <c r="G1052" s="101">
        <v>1</v>
      </c>
      <c r="H1052" s="113">
        <v>704325</v>
      </c>
      <c r="I1052" s="27">
        <f t="shared" si="51"/>
        <v>704325</v>
      </c>
      <c r="J1052" s="1" t="s">
        <v>330</v>
      </c>
      <c r="K1052" s="86"/>
    </row>
    <row r="1053" spans="2:11" ht="33.75" thickBot="1" x14ac:dyDescent="0.3">
      <c r="B1053" s="85">
        <f>IF(J1053&lt;&gt;"",VALUE(LEFT(B1052,FIND("/",B1052&amp;"/")-1))+1,LEFT(B1052,FIND("/",B1052&amp;"/")-1)&amp;"/"&amp;IF(ISNUMBER(SEARCH("/",B1052)),VALUE(RIGHT(B1052,LEN(B1052)-FIND("/",B1052)))+1,1))</f>
        <v>20260774</v>
      </c>
      <c r="C1053" s="114" t="s">
        <v>12</v>
      </c>
      <c r="D1053" s="24" t="s">
        <v>150</v>
      </c>
      <c r="E1053" s="30" t="s">
        <v>634</v>
      </c>
      <c r="F1053" s="1" t="s">
        <v>10</v>
      </c>
      <c r="G1053" s="101"/>
      <c r="H1053" s="113"/>
      <c r="I1053" s="27">
        <f>SUM(I1054:I1059)</f>
        <v>57040</v>
      </c>
      <c r="J1053" s="1" t="s">
        <v>330</v>
      </c>
      <c r="K1053" s="86"/>
    </row>
    <row r="1054" spans="2:11" ht="18" outlineLevel="1" thickBot="1" x14ac:dyDescent="0.3">
      <c r="B1054" s="85" t="str">
        <f>IF(J1054&lt;&gt;"",VALUE(LEFT(B1053,FIND("/",B1053&amp;"/")-1))+1,LEFT(B1053,FIND("/",B1053&amp;"/")-1)&amp;"/"&amp;IF(ISNUMBER(SEARCH("/",B1053)),VALUE(RIGHT(B1053,LEN(B1053)-FIND("/",B1053)))+1,1))</f>
        <v>20260774/1</v>
      </c>
      <c r="C1054" s="39" t="s">
        <v>12</v>
      </c>
      <c r="D1054" s="39" t="s">
        <v>150</v>
      </c>
      <c r="E1054" s="40" t="s">
        <v>634</v>
      </c>
      <c r="F1054" s="34" t="s">
        <v>10</v>
      </c>
      <c r="G1054" s="97">
        <v>1000</v>
      </c>
      <c r="H1054" s="41">
        <v>36.799999999999997</v>
      </c>
      <c r="I1054" s="41">
        <f t="shared" ref="I1054:I1059" si="52">G1054*H1054</f>
        <v>36800</v>
      </c>
      <c r="J1054" s="34"/>
      <c r="K1054" s="34"/>
    </row>
    <row r="1055" spans="2:11" ht="18" outlineLevel="1" thickBot="1" x14ac:dyDescent="0.3">
      <c r="B1055" s="85" t="str">
        <f>IF(J1055&lt;&gt;"",VALUE(LEFT(B1054,FIND("/",B1054&amp;"/")-1))+1,LEFT(B1054,FIND("/",B1054&amp;"/")-1)&amp;"/"&amp;IF(ISNUMBER(SEARCH("/",B1054)),VALUE(RIGHT(B1054,LEN(B1054)-FIND("/",B1054)))+1,1))</f>
        <v>20260774/2</v>
      </c>
      <c r="C1055" s="39" t="s">
        <v>12</v>
      </c>
      <c r="D1055" s="39" t="s">
        <v>150</v>
      </c>
      <c r="E1055" s="40" t="s">
        <v>634</v>
      </c>
      <c r="F1055" s="34" t="s">
        <v>10</v>
      </c>
      <c r="G1055" s="97">
        <v>150</v>
      </c>
      <c r="H1055" s="41">
        <v>36.799999999999997</v>
      </c>
      <c r="I1055" s="41">
        <f t="shared" si="52"/>
        <v>5520</v>
      </c>
      <c r="J1055" s="34"/>
      <c r="K1055" s="34"/>
    </row>
    <row r="1056" spans="2:11" ht="18" outlineLevel="1" thickBot="1" x14ac:dyDescent="0.3">
      <c r="B1056" s="85" t="str">
        <f>IF(J1056&lt;&gt;"",VALUE(LEFT(B1055,FIND("/",B1055&amp;"/")-1))+1,LEFT(B1055,FIND("/",B1055&amp;"/")-1)&amp;"/"&amp;IF(ISNUMBER(SEARCH("/",B1055)),VALUE(RIGHT(B1055,LEN(B1055)-FIND("/",B1055)))+1,1))</f>
        <v>20260774/3</v>
      </c>
      <c r="C1056" s="39" t="s">
        <v>12</v>
      </c>
      <c r="D1056" s="39" t="s">
        <v>150</v>
      </c>
      <c r="E1056" s="40" t="s">
        <v>634</v>
      </c>
      <c r="F1056" s="34" t="s">
        <v>10</v>
      </c>
      <c r="G1056" s="97">
        <v>150</v>
      </c>
      <c r="H1056" s="41">
        <v>36.799999999999997</v>
      </c>
      <c r="I1056" s="41">
        <f t="shared" si="52"/>
        <v>5520</v>
      </c>
      <c r="J1056" s="34"/>
      <c r="K1056" s="34"/>
    </row>
    <row r="1057" spans="2:11" ht="18" outlineLevel="1" thickBot="1" x14ac:dyDescent="0.3">
      <c r="B1057" s="85" t="str">
        <f>IF(J1057&lt;&gt;"",VALUE(LEFT(B1056,FIND("/",B1056&amp;"/")-1))+1,LEFT(B1056,FIND("/",B1056&amp;"/")-1)&amp;"/"&amp;IF(ISNUMBER(SEARCH("/",B1056)),VALUE(RIGHT(B1056,LEN(B1056)-FIND("/",B1056)))+1,1))</f>
        <v>20260774/4</v>
      </c>
      <c r="C1057" s="39" t="s">
        <v>12</v>
      </c>
      <c r="D1057" s="39" t="s">
        <v>150</v>
      </c>
      <c r="E1057" s="40" t="s">
        <v>634</v>
      </c>
      <c r="F1057" s="34" t="s">
        <v>10</v>
      </c>
      <c r="G1057" s="97">
        <v>150</v>
      </c>
      <c r="H1057" s="41">
        <v>36.799999999999997</v>
      </c>
      <c r="I1057" s="41">
        <f t="shared" si="52"/>
        <v>5520</v>
      </c>
      <c r="J1057" s="34"/>
      <c r="K1057" s="34"/>
    </row>
    <row r="1058" spans="2:11" ht="18" outlineLevel="1" thickBot="1" x14ac:dyDescent="0.3">
      <c r="B1058" s="85" t="str">
        <f>IF(J1058&lt;&gt;"",VALUE(LEFT(B1057,FIND("/",B1057&amp;"/")-1))+1,LEFT(B1057,FIND("/",B1057&amp;"/")-1)&amp;"/"&amp;IF(ISNUMBER(SEARCH("/",B1057)),VALUE(RIGHT(B1057,LEN(B1057)-FIND("/",B1057)))+1,1))</f>
        <v>20260774/5</v>
      </c>
      <c r="C1058" s="39" t="s">
        <v>12</v>
      </c>
      <c r="D1058" s="39" t="s">
        <v>150</v>
      </c>
      <c r="E1058" s="40" t="s">
        <v>634</v>
      </c>
      <c r="F1058" s="34" t="s">
        <v>10</v>
      </c>
      <c r="G1058" s="97">
        <v>50</v>
      </c>
      <c r="H1058" s="41">
        <v>36.799999999999997</v>
      </c>
      <c r="I1058" s="41">
        <f t="shared" si="52"/>
        <v>1839.9999999999998</v>
      </c>
      <c r="J1058" s="34"/>
      <c r="K1058" s="34"/>
    </row>
    <row r="1059" spans="2:11" ht="18" outlineLevel="1" thickBot="1" x14ac:dyDescent="0.3">
      <c r="B1059" s="85" t="str">
        <f>IF(J1059&lt;&gt;"",VALUE(LEFT(B1058,FIND("/",B1058&amp;"/")-1))+1,LEFT(B1058,FIND("/",B1058&amp;"/")-1)&amp;"/"&amp;IF(ISNUMBER(SEARCH("/",B1058)),VALUE(RIGHT(B1058,LEN(B1058)-FIND("/",B1058)))+1,1))</f>
        <v>20260774/6</v>
      </c>
      <c r="C1059" s="39" t="s">
        <v>12</v>
      </c>
      <c r="D1059" s="39" t="s">
        <v>150</v>
      </c>
      <c r="E1059" s="40" t="s">
        <v>634</v>
      </c>
      <c r="F1059" s="34" t="s">
        <v>10</v>
      </c>
      <c r="G1059" s="97">
        <v>50</v>
      </c>
      <c r="H1059" s="41">
        <v>36.799999999999997</v>
      </c>
      <c r="I1059" s="41">
        <f t="shared" si="52"/>
        <v>1839.9999999999998</v>
      </c>
      <c r="J1059" s="34"/>
      <c r="K1059" s="34"/>
    </row>
    <row r="1060" spans="2:11" ht="18" thickBot="1" x14ac:dyDescent="0.3">
      <c r="B1060" s="85">
        <f>IF(J1060&lt;&gt;"",VALUE(LEFT(B1059,FIND("/",B1059&amp;"/")-1))+1,LEFT(B1059,FIND("/",B1059&amp;"/")-1)&amp;"/"&amp;IF(ISNUMBER(SEARCH("/",B1059)),VALUE(RIGHT(B1059,LEN(B1059)-FIND("/",B1059)))+1,1))</f>
        <v>20260775</v>
      </c>
      <c r="C1060" s="114" t="s">
        <v>702</v>
      </c>
      <c r="D1060" s="24" t="s">
        <v>150</v>
      </c>
      <c r="E1060" s="30" t="s">
        <v>635</v>
      </c>
      <c r="F1060" s="1" t="s">
        <v>10</v>
      </c>
      <c r="G1060" s="101">
        <v>200</v>
      </c>
      <c r="H1060" s="113">
        <v>300</v>
      </c>
      <c r="I1060" s="27">
        <f>G1060*H1060</f>
        <v>60000</v>
      </c>
      <c r="J1060" s="1" t="s">
        <v>330</v>
      </c>
      <c r="K1060" s="86"/>
    </row>
    <row r="1061" spans="2:11" ht="18" thickBot="1" x14ac:dyDescent="0.3">
      <c r="B1061" s="85">
        <f>IF(J1061&lt;&gt;"",VALUE(LEFT(B1060,FIND("/",B1060&amp;"/")-1))+1,LEFT(B1060,FIND("/",B1060&amp;"/")-1)&amp;"/"&amp;IF(ISNUMBER(SEARCH("/",B1060)),VALUE(RIGHT(B1060,LEN(B1060)-FIND("/",B1060)))+1,1))</f>
        <v>20260776</v>
      </c>
      <c r="C1061" s="114" t="s">
        <v>27</v>
      </c>
      <c r="D1061" s="24" t="s">
        <v>152</v>
      </c>
      <c r="E1061" s="30" t="s">
        <v>605</v>
      </c>
      <c r="F1061" s="1" t="s">
        <v>8</v>
      </c>
      <c r="G1061" s="101">
        <v>1</v>
      </c>
      <c r="H1061" s="113">
        <f>40*391.14*8</f>
        <v>125164.79999999999</v>
      </c>
      <c r="I1061" s="27">
        <f>G1061*H1061</f>
        <v>125164.79999999999</v>
      </c>
      <c r="J1061" s="1" t="s">
        <v>330</v>
      </c>
      <c r="K1061" s="86"/>
    </row>
    <row r="1062" spans="2:11" ht="63.75" customHeight="1" thickBot="1" x14ac:dyDescent="0.3">
      <c r="B1062" s="85">
        <f>IF(J1062&lt;&gt;"",VALUE(LEFT(B1061,FIND("/",B1061&amp;"/")-1))+1,LEFT(B1061,FIND("/",B1061&amp;"/")-1)&amp;"/"&amp;IF(ISNUMBER(SEARCH("/",B1061)),VALUE(RIGHT(B1061,LEN(B1061)-FIND("/",B1061)))+1,1))</f>
        <v>20260777</v>
      </c>
      <c r="C1062" s="114" t="s">
        <v>27</v>
      </c>
      <c r="D1062" s="24" t="s">
        <v>152</v>
      </c>
      <c r="E1062" s="30" t="s">
        <v>605</v>
      </c>
      <c r="F1062" s="1" t="s">
        <v>8</v>
      </c>
      <c r="G1062" s="101">
        <v>1</v>
      </c>
      <c r="H1062" s="113">
        <f>20*391.14*8</f>
        <v>62582.399999999994</v>
      </c>
      <c r="I1062" s="27">
        <f>G1062*H1062</f>
        <v>62582.399999999994</v>
      </c>
      <c r="J1062" s="1" t="s">
        <v>330</v>
      </c>
      <c r="K1062" s="86"/>
    </row>
    <row r="1063" spans="2:11" ht="63.75" customHeight="1" thickBot="1" x14ac:dyDescent="0.3">
      <c r="B1063" s="85">
        <f>IF(J1063&lt;&gt;"",VALUE(LEFT(B1062,FIND("/",B1062&amp;"/")-1))+1,LEFT(B1062,FIND("/",B1062&amp;"/")-1)&amp;"/"&amp;IF(ISNUMBER(SEARCH("/",B1062)),VALUE(RIGHT(B1062,LEN(B1062)-FIND("/",B1062)))+1,1))</f>
        <v>20260778</v>
      </c>
      <c r="C1063" s="114" t="s">
        <v>55</v>
      </c>
      <c r="D1063" s="24" t="s">
        <v>150</v>
      </c>
      <c r="E1063" s="30" t="s">
        <v>448</v>
      </c>
      <c r="F1063" s="1"/>
      <c r="G1063" s="101"/>
      <c r="H1063" s="113"/>
      <c r="I1063" s="27">
        <f>SUM(I1064:I1065)</f>
        <v>361000</v>
      </c>
      <c r="J1063" s="1" t="s">
        <v>330</v>
      </c>
      <c r="K1063" s="86"/>
    </row>
    <row r="1064" spans="2:11" ht="18" outlineLevel="1" thickBot="1" x14ac:dyDescent="0.3">
      <c r="B1064" s="85" t="str">
        <f>IF(J1064&lt;&gt;"",VALUE(LEFT(B1063,FIND("/",B1063&amp;"/")-1))+1,LEFT(B1063,FIND("/",B1063&amp;"/")-1)&amp;"/"&amp;IF(ISNUMBER(SEARCH("/",B1063)),VALUE(RIGHT(B1063,LEN(B1063)-FIND("/",B1063)))+1,1))</f>
        <v>20260778/1</v>
      </c>
      <c r="C1064" s="39" t="s">
        <v>55</v>
      </c>
      <c r="D1064" s="39" t="s">
        <v>150</v>
      </c>
      <c r="E1064" s="40" t="s">
        <v>636</v>
      </c>
      <c r="F1064" s="34" t="s">
        <v>10</v>
      </c>
      <c r="G1064" s="97">
        <v>19</v>
      </c>
      <c r="H1064" s="41">
        <v>4000</v>
      </c>
      <c r="I1064" s="41">
        <f>G1064*H1064</f>
        <v>76000</v>
      </c>
      <c r="J1064" s="34"/>
      <c r="K1064" s="34"/>
    </row>
    <row r="1065" spans="2:11" ht="18" outlineLevel="1" thickBot="1" x14ac:dyDescent="0.3">
      <c r="B1065" s="85" t="str">
        <f>IF(J1065&lt;&gt;"",VALUE(LEFT(B1064,FIND("/",B1064&amp;"/")-1))+1,LEFT(B1064,FIND("/",B1064&amp;"/")-1)&amp;"/"&amp;IF(ISNUMBER(SEARCH("/",B1064)),VALUE(RIGHT(B1064,LEN(B1064)-FIND("/",B1064)))+1,1))</f>
        <v>20260778/2</v>
      </c>
      <c r="C1065" s="39" t="s">
        <v>55</v>
      </c>
      <c r="D1065" s="39" t="s">
        <v>150</v>
      </c>
      <c r="E1065" s="40" t="s">
        <v>637</v>
      </c>
      <c r="F1065" s="34" t="s">
        <v>66</v>
      </c>
      <c r="G1065" s="97">
        <v>19</v>
      </c>
      <c r="H1065" s="41">
        <v>15000</v>
      </c>
      <c r="I1065" s="41">
        <f>G1065*H1065</f>
        <v>285000</v>
      </c>
      <c r="J1065" s="34"/>
      <c r="K1065" s="34"/>
    </row>
    <row r="1066" spans="2:11" ht="63.75" customHeight="1" thickBot="1" x14ac:dyDescent="0.3">
      <c r="B1066" s="85">
        <f>IF(J1066&lt;&gt;"",VALUE(LEFT(B1065,FIND("/",B1065&amp;"/")-1))+1,LEFT(B1065,FIND("/",B1065&amp;"/")-1)&amp;"/"&amp;IF(ISNUMBER(SEARCH("/",B1065)),VALUE(RIGHT(B1065,LEN(B1065)-FIND("/",B1065)))+1,1))</f>
        <v>20260779</v>
      </c>
      <c r="C1066" s="114" t="s">
        <v>70</v>
      </c>
      <c r="D1066" s="24" t="s">
        <v>150</v>
      </c>
      <c r="E1066" s="30" t="s">
        <v>538</v>
      </c>
      <c r="F1066" s="1" t="s">
        <v>10</v>
      </c>
      <c r="G1066" s="101">
        <v>1500</v>
      </c>
      <c r="H1066" s="113">
        <v>105</v>
      </c>
      <c r="I1066" s="27">
        <f>G1066*H1066</f>
        <v>157500</v>
      </c>
      <c r="J1066" s="1" t="s">
        <v>330</v>
      </c>
      <c r="K1066" s="86"/>
    </row>
    <row r="1067" spans="2:11" ht="63.75" customHeight="1" thickBot="1" x14ac:dyDescent="0.3">
      <c r="B1067" s="85">
        <f>IF(J1067&lt;&gt;"",VALUE(LEFT(B1066,FIND("/",B1066&amp;"/")-1))+1,LEFT(B1066,FIND("/",B1066&amp;"/")-1)&amp;"/"&amp;IF(ISNUMBER(SEARCH("/",B1066)),VALUE(RIGHT(B1066,LEN(B1066)-FIND("/",B1066)))+1,1))</f>
        <v>20260780</v>
      </c>
      <c r="C1067" s="114" t="s">
        <v>45</v>
      </c>
      <c r="D1067" s="24" t="s">
        <v>152</v>
      </c>
      <c r="E1067" s="30" t="s">
        <v>640</v>
      </c>
      <c r="F1067" s="1"/>
      <c r="G1067" s="101"/>
      <c r="H1067" s="113"/>
      <c r="I1067" s="27">
        <f>SUM(I1068:I1069)</f>
        <v>650000</v>
      </c>
      <c r="J1067" s="1" t="s">
        <v>330</v>
      </c>
      <c r="K1067" s="86"/>
    </row>
    <row r="1068" spans="2:11" ht="50.25" outlineLevel="1" thickBot="1" x14ac:dyDescent="0.3">
      <c r="B1068" s="85" t="str">
        <f>IF(J1068&lt;&gt;"",VALUE(LEFT(B1067,FIND("/",B1067&amp;"/")-1))+1,LEFT(B1067,FIND("/",B1067&amp;"/")-1)&amp;"/"&amp;IF(ISNUMBER(SEARCH("/",B1067)),VALUE(RIGHT(B1067,LEN(B1067)-FIND("/",B1067)))+1,1))</f>
        <v>20260780/1</v>
      </c>
      <c r="C1068" s="39" t="s">
        <v>45</v>
      </c>
      <c r="D1068" s="39" t="s">
        <v>152</v>
      </c>
      <c r="E1068" s="40" t="s">
        <v>638</v>
      </c>
      <c r="F1068" s="34" t="s">
        <v>8</v>
      </c>
      <c r="G1068" s="97">
        <v>1</v>
      </c>
      <c r="H1068" s="41">
        <v>400000</v>
      </c>
      <c r="I1068" s="41">
        <f>G1068*H1068</f>
        <v>400000</v>
      </c>
      <c r="J1068" s="34"/>
      <c r="K1068" s="34"/>
    </row>
    <row r="1069" spans="2:11" ht="18" outlineLevel="1" thickBot="1" x14ac:dyDescent="0.3">
      <c r="B1069" s="85" t="str">
        <f>IF(J1069&lt;&gt;"",VALUE(LEFT(B1068,FIND("/",B1068&amp;"/")-1))+1,LEFT(B1068,FIND("/",B1068&amp;"/")-1)&amp;"/"&amp;IF(ISNUMBER(SEARCH("/",B1068)),VALUE(RIGHT(B1068,LEN(B1068)-FIND("/",B1068)))+1,1))</f>
        <v>20260780/2</v>
      </c>
      <c r="C1069" s="39" t="s">
        <v>45</v>
      </c>
      <c r="D1069" s="39" t="s">
        <v>152</v>
      </c>
      <c r="E1069" s="40" t="s">
        <v>639</v>
      </c>
      <c r="F1069" s="34" t="s">
        <v>8</v>
      </c>
      <c r="G1069" s="97">
        <v>1</v>
      </c>
      <c r="H1069" s="41">
        <v>250000</v>
      </c>
      <c r="I1069" s="41">
        <f>G1069*H1069</f>
        <v>250000</v>
      </c>
      <c r="J1069" s="34"/>
      <c r="K1069" s="34"/>
    </row>
    <row r="1070" spans="2:11" ht="63.75" customHeight="1" thickBot="1" x14ac:dyDescent="0.3">
      <c r="B1070" s="85">
        <f>IF(J1070&lt;&gt;"",VALUE(LEFT(B1069,FIND("/",B1069&amp;"/")-1))+1,LEFT(B1069,FIND("/",B1069&amp;"/")-1)&amp;"/"&amp;IF(ISNUMBER(SEARCH("/",B1069)),VALUE(RIGHT(B1069,LEN(B1069)-FIND("/",B1069)))+1,1))</f>
        <v>20260781</v>
      </c>
      <c r="C1070" s="114" t="s">
        <v>730</v>
      </c>
      <c r="D1070" s="24" t="s">
        <v>150</v>
      </c>
      <c r="E1070" s="30" t="s">
        <v>649</v>
      </c>
      <c r="F1070" s="1" t="s">
        <v>10</v>
      </c>
      <c r="G1070" s="101">
        <v>10</v>
      </c>
      <c r="H1070" s="113">
        <v>1350</v>
      </c>
      <c r="I1070" s="27">
        <f t="shared" ref="I1070" si="53">G1070*H1070</f>
        <v>13500</v>
      </c>
      <c r="J1070" s="1" t="s">
        <v>330</v>
      </c>
      <c r="K1070" s="86" t="s">
        <v>333</v>
      </c>
    </row>
    <row r="1071" spans="2:11" ht="63.75" customHeight="1" thickBot="1" x14ac:dyDescent="0.3">
      <c r="B1071" s="85">
        <f>IF(J1071&lt;&gt;"",VALUE(LEFT(B1070,FIND("/",B1070&amp;"/")-1))+1,LEFT(B1070,FIND("/",B1070&amp;"/")-1)&amp;"/"&amp;IF(ISNUMBER(SEARCH("/",B1070)),VALUE(RIGHT(B1070,LEN(B1070)-FIND("/",B1070)))+1,1))</f>
        <v>20260782</v>
      </c>
      <c r="C1071" s="114" t="s">
        <v>730</v>
      </c>
      <c r="D1071" s="24" t="s">
        <v>150</v>
      </c>
      <c r="E1071" s="30" t="s">
        <v>650</v>
      </c>
      <c r="F1071" s="1" t="s">
        <v>10</v>
      </c>
      <c r="G1071" s="101">
        <v>5</v>
      </c>
      <c r="H1071" s="113">
        <v>380</v>
      </c>
      <c r="I1071" s="27">
        <f t="shared" ref="I1071:I1072" si="54">G1071*H1071</f>
        <v>1900</v>
      </c>
      <c r="J1071" s="1" t="s">
        <v>330</v>
      </c>
      <c r="K1071" s="86" t="s">
        <v>333</v>
      </c>
    </row>
    <row r="1072" spans="2:11" ht="63.75" customHeight="1" thickBot="1" x14ac:dyDescent="0.3">
      <c r="B1072" s="85">
        <f>IF(J1072&lt;&gt;"",VALUE(LEFT(B1071,FIND("/",B1071&amp;"/")-1))+1,LEFT(B1071,FIND("/",B1071&amp;"/")-1)&amp;"/"&amp;IF(ISNUMBER(SEARCH("/",B1071)),VALUE(RIGHT(B1071,LEN(B1071)-FIND("/",B1071)))+1,1))</f>
        <v>20260783</v>
      </c>
      <c r="C1072" s="114" t="s">
        <v>730</v>
      </c>
      <c r="D1072" s="24" t="s">
        <v>150</v>
      </c>
      <c r="E1072" s="30" t="s">
        <v>651</v>
      </c>
      <c r="F1072" s="1" t="s">
        <v>10</v>
      </c>
      <c r="G1072" s="101">
        <v>2</v>
      </c>
      <c r="H1072" s="113">
        <v>760</v>
      </c>
      <c r="I1072" s="27">
        <f t="shared" si="54"/>
        <v>1520</v>
      </c>
      <c r="J1072" s="1" t="s">
        <v>330</v>
      </c>
      <c r="K1072" s="86" t="s">
        <v>333</v>
      </c>
    </row>
    <row r="1073" spans="2:11" ht="63.75" customHeight="1" thickBot="1" x14ac:dyDescent="0.3">
      <c r="B1073" s="85">
        <f>IF(J1073&lt;&gt;"",VALUE(LEFT(B1072,FIND("/",B1072&amp;"/")-1))+1,LEFT(B1072,FIND("/",B1072&amp;"/")-1)&amp;"/"&amp;IF(ISNUMBER(SEARCH("/",B1072)),VALUE(RIGHT(B1072,LEN(B1072)-FIND("/",B1072)))+1,1))</f>
        <v>20260784</v>
      </c>
      <c r="C1073" s="114" t="s">
        <v>730</v>
      </c>
      <c r="D1073" s="24" t="s">
        <v>150</v>
      </c>
      <c r="E1073" s="30" t="s">
        <v>652</v>
      </c>
      <c r="F1073" s="1" t="s">
        <v>64</v>
      </c>
      <c r="G1073" s="101">
        <v>6</v>
      </c>
      <c r="H1073" s="113">
        <v>5100</v>
      </c>
      <c r="I1073" s="27">
        <f t="shared" ref="I1073:I1074" si="55">G1073*H1073</f>
        <v>30600</v>
      </c>
      <c r="J1073" s="1" t="s">
        <v>330</v>
      </c>
      <c r="K1073" s="86" t="s">
        <v>333</v>
      </c>
    </row>
    <row r="1074" spans="2:11" ht="63.75" customHeight="1" thickBot="1" x14ac:dyDescent="0.3">
      <c r="B1074" s="85">
        <f>IF(J1074&lt;&gt;"",VALUE(LEFT(B1073,FIND("/",B1073&amp;"/")-1))+1,LEFT(B1073,FIND("/",B1073&amp;"/")-1)&amp;"/"&amp;IF(ISNUMBER(SEARCH("/",B1073)),VALUE(RIGHT(B1073,LEN(B1073)-FIND("/",B1073)))+1,1))</f>
        <v>20260785</v>
      </c>
      <c r="C1074" s="114" t="s">
        <v>907</v>
      </c>
      <c r="D1074" s="24" t="s">
        <v>150</v>
      </c>
      <c r="E1074" s="30" t="s">
        <v>653</v>
      </c>
      <c r="F1074" s="1" t="s">
        <v>26</v>
      </c>
      <c r="G1074" s="101">
        <v>6</v>
      </c>
      <c r="H1074" s="113">
        <v>60</v>
      </c>
      <c r="I1074" s="27">
        <f t="shared" si="55"/>
        <v>360</v>
      </c>
      <c r="J1074" s="1" t="s">
        <v>330</v>
      </c>
      <c r="K1074" s="86" t="s">
        <v>333</v>
      </c>
    </row>
    <row r="1075" spans="2:11" ht="63.75" customHeight="1" thickBot="1" x14ac:dyDescent="0.3">
      <c r="B1075" s="85">
        <f>IF(J1075&lt;&gt;"",VALUE(LEFT(B1074,FIND("/",B1074&amp;"/")-1))+1,LEFT(B1074,FIND("/",B1074&amp;"/")-1)&amp;"/"&amp;IF(ISNUMBER(SEARCH("/",B1074)),VALUE(RIGHT(B1074,LEN(B1074)-FIND("/",B1074)))+1,1))</f>
        <v>20260786</v>
      </c>
      <c r="C1075" s="114" t="s">
        <v>702</v>
      </c>
      <c r="D1075" s="24" t="s">
        <v>150</v>
      </c>
      <c r="E1075" s="30" t="s">
        <v>656</v>
      </c>
      <c r="F1075" s="1"/>
      <c r="G1075" s="101"/>
      <c r="H1075" s="113"/>
      <c r="I1075" s="27">
        <f>SUM(I1076:I1077)</f>
        <v>420000</v>
      </c>
      <c r="J1075" s="1" t="s">
        <v>330</v>
      </c>
      <c r="K1075" s="86" t="s">
        <v>333</v>
      </c>
    </row>
    <row r="1076" spans="2:11" ht="18" outlineLevel="1" thickBot="1" x14ac:dyDescent="0.3">
      <c r="B1076" s="85" t="str">
        <f>IF(J1076&lt;&gt;"",VALUE(LEFT(B1075,FIND("/",B1075&amp;"/")-1))+1,LEFT(B1075,FIND("/",B1075&amp;"/")-1)&amp;"/"&amp;IF(ISNUMBER(SEARCH("/",B1075)),VALUE(RIGHT(B1075,LEN(B1075)-FIND("/",B1075)))+1,1))</f>
        <v>20260786/1</v>
      </c>
      <c r="C1076" s="133" t="s">
        <v>702</v>
      </c>
      <c r="D1076" s="39" t="s">
        <v>150</v>
      </c>
      <c r="E1076" s="40" t="s">
        <v>654</v>
      </c>
      <c r="F1076" s="34" t="s">
        <v>10</v>
      </c>
      <c r="G1076" s="97">
        <v>15</v>
      </c>
      <c r="H1076" s="41">
        <v>25000</v>
      </c>
      <c r="I1076" s="41">
        <f t="shared" ref="I1076" si="56">G1076*H1076</f>
        <v>375000</v>
      </c>
      <c r="J1076" s="34"/>
      <c r="K1076" s="34" t="s">
        <v>333</v>
      </c>
    </row>
    <row r="1077" spans="2:11" ht="18" outlineLevel="1" thickBot="1" x14ac:dyDescent="0.3">
      <c r="B1077" s="85" t="str">
        <f>IF(J1077&lt;&gt;"",VALUE(LEFT(B1076,FIND("/",B1076&amp;"/")-1))+1,LEFT(B1076,FIND("/",B1076&amp;"/")-1)&amp;"/"&amp;IF(ISNUMBER(SEARCH("/",B1076)),VALUE(RIGHT(B1076,LEN(B1076)-FIND("/",B1076)))+1,1))</f>
        <v>20260786/2</v>
      </c>
      <c r="C1077" s="133" t="s">
        <v>702</v>
      </c>
      <c r="D1077" s="39" t="s">
        <v>150</v>
      </c>
      <c r="E1077" s="40" t="s">
        <v>655</v>
      </c>
      <c r="F1077" s="34" t="s">
        <v>10</v>
      </c>
      <c r="G1077" s="97">
        <v>15</v>
      </c>
      <c r="H1077" s="41">
        <v>3000</v>
      </c>
      <c r="I1077" s="41">
        <f t="shared" ref="I1077:I1078" si="57">G1077*H1077</f>
        <v>45000</v>
      </c>
      <c r="J1077" s="34"/>
      <c r="K1077" s="34" t="s">
        <v>333</v>
      </c>
    </row>
    <row r="1078" spans="2:11" ht="63.75" customHeight="1" thickBot="1" x14ac:dyDescent="0.3">
      <c r="B1078" s="85">
        <f>IF(J1078&lt;&gt;"",VALUE(LEFT(B1077,FIND("/",B1077&amp;"/")-1))+1,LEFT(B1077,FIND("/",B1077&amp;"/")-1)&amp;"/"&amp;IF(ISNUMBER(SEARCH("/",B1077)),VALUE(RIGHT(B1077,LEN(B1077)-FIND("/",B1077)))+1,1))</f>
        <v>20260787</v>
      </c>
      <c r="C1078" s="114" t="s">
        <v>55</v>
      </c>
      <c r="D1078" s="24" t="s">
        <v>150</v>
      </c>
      <c r="E1078" s="30" t="s">
        <v>636</v>
      </c>
      <c r="F1078" s="1" t="s">
        <v>10</v>
      </c>
      <c r="G1078" s="101">
        <v>19</v>
      </c>
      <c r="H1078" s="113">
        <v>4000</v>
      </c>
      <c r="I1078" s="27">
        <f t="shared" si="57"/>
        <v>76000</v>
      </c>
      <c r="J1078" s="1" t="s">
        <v>330</v>
      </c>
      <c r="K1078" s="34" t="s">
        <v>333</v>
      </c>
    </row>
    <row r="1079" spans="2:11" ht="18" thickBot="1" x14ac:dyDescent="0.3">
      <c r="B1079" s="85">
        <f>IF(J1079&lt;&gt;"",VALUE(LEFT(B1078,FIND("/",B1078&amp;"/")-1))+1,LEFT(B1078,FIND("/",B1078&amp;"/")-1)&amp;"/"&amp;IF(ISNUMBER(SEARCH("/",B1078)),VALUE(RIGHT(B1078,LEN(B1078)-FIND("/",B1078)))+1,1))</f>
        <v>20260788</v>
      </c>
      <c r="C1079" s="114" t="s">
        <v>55</v>
      </c>
      <c r="D1079" s="24" t="s">
        <v>150</v>
      </c>
      <c r="E1079" s="115" t="s">
        <v>657</v>
      </c>
      <c r="F1079" s="116" t="s">
        <v>66</v>
      </c>
      <c r="G1079" s="117">
        <v>19</v>
      </c>
      <c r="H1079" s="118">
        <v>15000</v>
      </c>
      <c r="I1079" s="119">
        <f t="shared" ref="I1079" si="58">G1079*H1079</f>
        <v>285000</v>
      </c>
      <c r="J1079" s="1" t="s">
        <v>330</v>
      </c>
      <c r="K1079" s="34" t="s">
        <v>333</v>
      </c>
    </row>
    <row r="1080" spans="2:11" ht="33.75" thickBot="1" x14ac:dyDescent="0.3">
      <c r="B1080" s="85">
        <f>IF(J1080&lt;&gt;"",VALUE(LEFT(B1079,FIND("/",B1079&amp;"/")-1))+1,LEFT(B1079,FIND("/",B1079&amp;"/")-1)&amp;"/"&amp;IF(ISNUMBER(SEARCH("/",B1079)),VALUE(RIGHT(B1079,LEN(B1079)-FIND("/",B1079)))+1,1))</f>
        <v>20260789</v>
      </c>
      <c r="C1080" s="114" t="s">
        <v>12</v>
      </c>
      <c r="D1080" s="24" t="s">
        <v>150</v>
      </c>
      <c r="E1080" s="115" t="s">
        <v>634</v>
      </c>
      <c r="F1080" s="116" t="s">
        <v>10</v>
      </c>
      <c r="G1080" s="117">
        <v>25</v>
      </c>
      <c r="H1080" s="118">
        <v>500</v>
      </c>
      <c r="I1080" s="119">
        <f>G1080*H1080</f>
        <v>12500</v>
      </c>
      <c r="J1080" s="1" t="s">
        <v>330</v>
      </c>
      <c r="K1080" s="34" t="s">
        <v>333</v>
      </c>
    </row>
    <row r="1081" spans="2:11" ht="33.75" thickBot="1" x14ac:dyDescent="0.3">
      <c r="B1081" s="85">
        <f>IF(J1081&lt;&gt;"",VALUE(LEFT(B1080,FIND("/",B1080&amp;"/")-1))+1,LEFT(B1080,FIND("/",B1080&amp;"/")-1)&amp;"/"&amp;IF(ISNUMBER(SEARCH("/",B1080)),VALUE(RIGHT(B1080,LEN(B1080)-FIND("/",B1080)))+1,1))</f>
        <v>20260790</v>
      </c>
      <c r="C1081" s="114" t="s">
        <v>45</v>
      </c>
      <c r="D1081" s="24" t="s">
        <v>152</v>
      </c>
      <c r="E1081" s="115" t="s">
        <v>658</v>
      </c>
      <c r="F1081" s="116" t="s">
        <v>8</v>
      </c>
      <c r="G1081" s="117">
        <v>1</v>
      </c>
      <c r="H1081" s="118">
        <v>100000</v>
      </c>
      <c r="I1081" s="119">
        <f>G1081*H1081</f>
        <v>100000</v>
      </c>
      <c r="J1081" s="1" t="s">
        <v>330</v>
      </c>
      <c r="K1081" s="34" t="s">
        <v>333</v>
      </c>
    </row>
    <row r="1082" spans="2:11" ht="18" thickBot="1" x14ac:dyDescent="0.3">
      <c r="B1082" s="85">
        <f>IF(J1082&lt;&gt;"",VALUE(LEFT(B1081,FIND("/",B1081&amp;"/")-1))+1,LEFT(B1081,FIND("/",B1081&amp;"/")-1)&amp;"/"&amp;IF(ISNUMBER(SEARCH("/",B1081)),VALUE(RIGHT(B1081,LEN(B1081)-FIND("/",B1081)))+1,1))</f>
        <v>20260791</v>
      </c>
      <c r="C1082" s="114" t="s">
        <v>730</v>
      </c>
      <c r="D1082" s="24" t="s">
        <v>150</v>
      </c>
      <c r="E1082" s="115" t="s">
        <v>659</v>
      </c>
      <c r="F1082" s="116" t="s">
        <v>10</v>
      </c>
      <c r="G1082" s="117">
        <v>4</v>
      </c>
      <c r="H1082" s="118">
        <v>5000</v>
      </c>
      <c r="I1082" s="119">
        <f t="shared" ref="I1082:I1093" si="59">G1082*H1082</f>
        <v>20000</v>
      </c>
      <c r="J1082" s="1" t="s">
        <v>330</v>
      </c>
      <c r="K1082" s="34" t="s">
        <v>333</v>
      </c>
    </row>
    <row r="1083" spans="2:11" ht="18" thickBot="1" x14ac:dyDescent="0.3">
      <c r="B1083" s="85">
        <f>IF(J1083&lt;&gt;"",VALUE(LEFT(B1082,FIND("/",B1082&amp;"/")-1))+1,LEFT(B1082,FIND("/",B1082&amp;"/")-1)&amp;"/"&amp;IF(ISNUMBER(SEARCH("/",B1082)),VALUE(RIGHT(B1082,LEN(B1082)-FIND("/",B1082)))+1,1))</f>
        <v>20260792</v>
      </c>
      <c r="C1083" s="114" t="s">
        <v>730</v>
      </c>
      <c r="D1083" s="24" t="s">
        <v>150</v>
      </c>
      <c r="E1083" s="115" t="s">
        <v>659</v>
      </c>
      <c r="F1083" s="116" t="s">
        <v>10</v>
      </c>
      <c r="G1083" s="117">
        <v>2</v>
      </c>
      <c r="H1083" s="118">
        <v>8000</v>
      </c>
      <c r="I1083" s="119">
        <f t="shared" si="59"/>
        <v>16000</v>
      </c>
      <c r="J1083" s="1" t="s">
        <v>330</v>
      </c>
      <c r="K1083" s="34" t="s">
        <v>333</v>
      </c>
    </row>
    <row r="1084" spans="2:11" ht="18" thickBot="1" x14ac:dyDescent="0.3">
      <c r="B1084" s="85">
        <f>IF(J1084&lt;&gt;"",VALUE(LEFT(B1083,FIND("/",B1083&amp;"/")-1))+1,LEFT(B1083,FIND("/",B1083&amp;"/")-1)&amp;"/"&amp;IF(ISNUMBER(SEARCH("/",B1083)),VALUE(RIGHT(B1083,LEN(B1083)-FIND("/",B1083)))+1,1))</f>
        <v>20260793</v>
      </c>
      <c r="C1084" s="114" t="s">
        <v>730</v>
      </c>
      <c r="D1084" s="24" t="s">
        <v>150</v>
      </c>
      <c r="E1084" s="115" t="s">
        <v>660</v>
      </c>
      <c r="F1084" s="116" t="s">
        <v>10</v>
      </c>
      <c r="G1084" s="117">
        <v>1</v>
      </c>
      <c r="H1084" s="118">
        <v>5000</v>
      </c>
      <c r="I1084" s="119">
        <f t="shared" si="59"/>
        <v>5000</v>
      </c>
      <c r="J1084" s="1" t="s">
        <v>330</v>
      </c>
      <c r="K1084" s="34" t="s">
        <v>333</v>
      </c>
    </row>
    <row r="1085" spans="2:11" ht="18" thickBot="1" x14ac:dyDescent="0.3">
      <c r="B1085" s="85">
        <f>IF(J1085&lt;&gt;"",VALUE(LEFT(B1084,FIND("/",B1084&amp;"/")-1))+1,LEFT(B1084,FIND("/",B1084&amp;"/")-1)&amp;"/"&amp;IF(ISNUMBER(SEARCH("/",B1084)),VALUE(RIGHT(B1084,LEN(B1084)-FIND("/",B1084)))+1,1))</f>
        <v>20260794</v>
      </c>
      <c r="C1085" s="114" t="s">
        <v>774</v>
      </c>
      <c r="D1085" s="24" t="s">
        <v>150</v>
      </c>
      <c r="E1085" s="115" t="s">
        <v>661</v>
      </c>
      <c r="F1085" s="116" t="s">
        <v>10</v>
      </c>
      <c r="G1085" s="117">
        <v>1</v>
      </c>
      <c r="H1085" s="118">
        <v>22000</v>
      </c>
      <c r="I1085" s="119">
        <f t="shared" si="59"/>
        <v>22000</v>
      </c>
      <c r="J1085" s="1" t="s">
        <v>330</v>
      </c>
      <c r="K1085" s="34" t="s">
        <v>333</v>
      </c>
    </row>
    <row r="1086" spans="2:11" ht="18" thickBot="1" x14ac:dyDescent="0.3">
      <c r="B1086" s="85">
        <f>IF(J1086&lt;&gt;"",VALUE(LEFT(B1085,FIND("/",B1085&amp;"/")-1))+1,LEFT(B1085,FIND("/",B1085&amp;"/")-1)&amp;"/"&amp;IF(ISNUMBER(SEARCH("/",B1085)),VALUE(RIGHT(B1085,LEN(B1085)-FIND("/",B1085)))+1,1))</f>
        <v>20260795</v>
      </c>
      <c r="C1086" s="114" t="s">
        <v>774</v>
      </c>
      <c r="D1086" s="24" t="s">
        <v>150</v>
      </c>
      <c r="E1086" s="115" t="s">
        <v>661</v>
      </c>
      <c r="F1086" s="116" t="s">
        <v>10</v>
      </c>
      <c r="G1086" s="117">
        <v>1</v>
      </c>
      <c r="H1086" s="118">
        <v>22000</v>
      </c>
      <c r="I1086" s="119">
        <f t="shared" si="59"/>
        <v>22000</v>
      </c>
      <c r="J1086" s="1" t="s">
        <v>330</v>
      </c>
      <c r="K1086" s="34" t="s">
        <v>333</v>
      </c>
    </row>
    <row r="1087" spans="2:11" ht="18" thickBot="1" x14ac:dyDescent="0.3">
      <c r="B1087" s="85">
        <f>IF(J1087&lt;&gt;"",VALUE(LEFT(B1086,FIND("/",B1086&amp;"/")-1))+1,LEFT(B1086,FIND("/",B1086&amp;"/")-1)&amp;"/"&amp;IF(ISNUMBER(SEARCH("/",B1086)),VALUE(RIGHT(B1086,LEN(B1086)-FIND("/",B1086)))+1,1))</f>
        <v>20260796</v>
      </c>
      <c r="C1087" s="114" t="s">
        <v>730</v>
      </c>
      <c r="D1087" s="24" t="s">
        <v>150</v>
      </c>
      <c r="E1087" s="115" t="s">
        <v>662</v>
      </c>
      <c r="F1087" s="116" t="s">
        <v>10</v>
      </c>
      <c r="G1087" s="117">
        <v>1</v>
      </c>
      <c r="H1087" s="118">
        <v>12000</v>
      </c>
      <c r="I1087" s="119">
        <f t="shared" si="59"/>
        <v>12000</v>
      </c>
      <c r="J1087" s="1" t="s">
        <v>330</v>
      </c>
      <c r="K1087" s="34" t="s">
        <v>333</v>
      </c>
    </row>
    <row r="1088" spans="2:11" ht="18" thickBot="1" x14ac:dyDescent="0.3">
      <c r="B1088" s="85">
        <f>IF(J1088&lt;&gt;"",VALUE(LEFT(B1087,FIND("/",B1087&amp;"/")-1))+1,LEFT(B1087,FIND("/",B1087&amp;"/")-1)&amp;"/"&amp;IF(ISNUMBER(SEARCH("/",B1087)),VALUE(RIGHT(B1087,LEN(B1087)-FIND("/",B1087)))+1,1))</f>
        <v>20260797</v>
      </c>
      <c r="C1088" s="114" t="s">
        <v>730</v>
      </c>
      <c r="D1088" s="24" t="s">
        <v>150</v>
      </c>
      <c r="E1088" s="115" t="s">
        <v>662</v>
      </c>
      <c r="F1088" s="116" t="s">
        <v>10</v>
      </c>
      <c r="G1088" s="117">
        <v>1</v>
      </c>
      <c r="H1088" s="118">
        <v>8000</v>
      </c>
      <c r="I1088" s="119">
        <f t="shared" si="59"/>
        <v>8000</v>
      </c>
      <c r="J1088" s="1" t="s">
        <v>330</v>
      </c>
      <c r="K1088" s="34" t="s">
        <v>333</v>
      </c>
    </row>
    <row r="1089" spans="2:11" ht="18" thickBot="1" x14ac:dyDescent="0.3">
      <c r="B1089" s="85">
        <f>IF(J1089&lt;&gt;"",VALUE(LEFT(B1088,FIND("/",B1088&amp;"/")-1))+1,LEFT(B1088,FIND("/",B1088&amp;"/")-1)&amp;"/"&amp;IF(ISNUMBER(SEARCH("/",B1088)),VALUE(RIGHT(B1088,LEN(B1088)-FIND("/",B1088)))+1,1))</f>
        <v>20260798</v>
      </c>
      <c r="C1089" s="114" t="s">
        <v>730</v>
      </c>
      <c r="D1089" s="24" t="s">
        <v>150</v>
      </c>
      <c r="E1089" s="115" t="s">
        <v>617</v>
      </c>
      <c r="F1089" s="116" t="s">
        <v>10</v>
      </c>
      <c r="G1089" s="117">
        <v>5</v>
      </c>
      <c r="H1089" s="118">
        <v>2500</v>
      </c>
      <c r="I1089" s="119">
        <f t="shared" si="59"/>
        <v>12500</v>
      </c>
      <c r="J1089" s="1" t="s">
        <v>330</v>
      </c>
      <c r="K1089" s="34" t="s">
        <v>333</v>
      </c>
    </row>
    <row r="1090" spans="2:11" ht="18" thickBot="1" x14ac:dyDescent="0.3">
      <c r="B1090" s="85">
        <f>IF(J1090&lt;&gt;"",VALUE(LEFT(B1089,FIND("/",B1089&amp;"/")-1))+1,LEFT(B1089,FIND("/",B1089&amp;"/")-1)&amp;"/"&amp;IF(ISNUMBER(SEARCH("/",B1089)),VALUE(RIGHT(B1089,LEN(B1089)-FIND("/",B1089)))+1,1))</f>
        <v>20260799</v>
      </c>
      <c r="C1090" s="114" t="s">
        <v>73</v>
      </c>
      <c r="D1090" s="24" t="s">
        <v>150</v>
      </c>
      <c r="E1090" s="115" t="s">
        <v>663</v>
      </c>
      <c r="F1090" s="116" t="s">
        <v>10</v>
      </c>
      <c r="G1090" s="117">
        <v>1</v>
      </c>
      <c r="H1090" s="118">
        <v>67000</v>
      </c>
      <c r="I1090" s="119">
        <f t="shared" si="59"/>
        <v>67000</v>
      </c>
      <c r="J1090" s="1" t="s">
        <v>330</v>
      </c>
      <c r="K1090" s="34" t="s">
        <v>333</v>
      </c>
    </row>
    <row r="1091" spans="2:11" ht="18" thickBot="1" x14ac:dyDescent="0.3">
      <c r="B1091" s="85">
        <f>IF(J1091&lt;&gt;"",VALUE(LEFT(B1090,FIND("/",B1090&amp;"/")-1))+1,LEFT(B1090,FIND("/",B1090&amp;"/")-1)&amp;"/"&amp;IF(ISNUMBER(SEARCH("/",B1090)),VALUE(RIGHT(B1090,LEN(B1090)-FIND("/",B1090)))+1,1))</f>
        <v>20260800</v>
      </c>
      <c r="C1091" s="114" t="s">
        <v>774</v>
      </c>
      <c r="D1091" s="24" t="s">
        <v>150</v>
      </c>
      <c r="E1091" s="115" t="s">
        <v>664</v>
      </c>
      <c r="F1091" s="116" t="s">
        <v>10</v>
      </c>
      <c r="G1091" s="117">
        <v>1</v>
      </c>
      <c r="H1091" s="118">
        <v>130000</v>
      </c>
      <c r="I1091" s="119">
        <f t="shared" si="59"/>
        <v>130000</v>
      </c>
      <c r="J1091" s="1" t="s">
        <v>330</v>
      </c>
      <c r="K1091" s="34" t="s">
        <v>333</v>
      </c>
    </row>
    <row r="1092" spans="2:11" ht="18" thickBot="1" x14ac:dyDescent="0.3">
      <c r="B1092" s="85">
        <f>IF(J1092&lt;&gt;"",VALUE(LEFT(B1091,FIND("/",B1091&amp;"/")-1))+1,LEFT(B1091,FIND("/",B1091&amp;"/")-1)&amp;"/"&amp;IF(ISNUMBER(SEARCH("/",B1091)),VALUE(RIGHT(B1091,LEN(B1091)-FIND("/",B1091)))+1,1))</f>
        <v>20260801</v>
      </c>
      <c r="C1092" s="114" t="s">
        <v>703</v>
      </c>
      <c r="D1092" s="24" t="s">
        <v>150</v>
      </c>
      <c r="E1092" s="115" t="s">
        <v>665</v>
      </c>
      <c r="F1092" s="116" t="s">
        <v>10</v>
      </c>
      <c r="G1092" s="117">
        <v>40</v>
      </c>
      <c r="H1092" s="118">
        <v>15000</v>
      </c>
      <c r="I1092" s="119">
        <f t="shared" si="59"/>
        <v>600000</v>
      </c>
      <c r="J1092" s="1" t="s">
        <v>330</v>
      </c>
      <c r="K1092" s="34" t="s">
        <v>333</v>
      </c>
    </row>
    <row r="1093" spans="2:11" ht="18" thickBot="1" x14ac:dyDescent="0.3">
      <c r="B1093" s="85">
        <f>IF(J1093&lt;&gt;"",VALUE(LEFT(B1092,FIND("/",B1092&amp;"/")-1))+1,LEFT(B1092,FIND("/",B1092&amp;"/")-1)&amp;"/"&amp;IF(ISNUMBER(SEARCH("/",B1092)),VALUE(RIGHT(B1092,LEN(B1092)-FIND("/",B1092)))+1,1))</f>
        <v>20260802</v>
      </c>
      <c r="C1093" s="114" t="s">
        <v>703</v>
      </c>
      <c r="D1093" s="24" t="s">
        <v>150</v>
      </c>
      <c r="E1093" s="115" t="s">
        <v>666</v>
      </c>
      <c r="F1093" s="116" t="s">
        <v>10</v>
      </c>
      <c r="G1093" s="117">
        <v>300</v>
      </c>
      <c r="H1093" s="118">
        <v>210</v>
      </c>
      <c r="I1093" s="119">
        <f t="shared" si="59"/>
        <v>63000</v>
      </c>
      <c r="J1093" s="1" t="s">
        <v>330</v>
      </c>
      <c r="K1093" s="34" t="s">
        <v>333</v>
      </c>
    </row>
    <row r="1094" spans="2:11" ht="18" thickBot="1" x14ac:dyDescent="0.3">
      <c r="B1094" s="85">
        <f>IF(J1094&lt;&gt;"",VALUE(LEFT(B1093,FIND("/",B1093&amp;"/")-1))+1,LEFT(B1093,FIND("/",B1093&amp;"/")-1)&amp;"/"&amp;IF(ISNUMBER(SEARCH("/",B1093)),VALUE(RIGHT(B1093,LEN(B1093)-FIND("/",B1093)))+1,1))</f>
        <v>20260803</v>
      </c>
      <c r="C1094" s="114" t="s">
        <v>703</v>
      </c>
      <c r="D1094" s="24" t="s">
        <v>150</v>
      </c>
      <c r="E1094" s="115" t="s">
        <v>667</v>
      </c>
      <c r="F1094" s="116" t="s">
        <v>10</v>
      </c>
      <c r="G1094" s="117">
        <v>100</v>
      </c>
      <c r="H1094" s="118">
        <v>70</v>
      </c>
      <c r="I1094" s="119">
        <f t="shared" ref="I1094:I1104" si="60">G1094*H1094</f>
        <v>7000</v>
      </c>
      <c r="J1094" s="1" t="s">
        <v>330</v>
      </c>
      <c r="K1094" s="34" t="s">
        <v>333</v>
      </c>
    </row>
    <row r="1095" spans="2:11" ht="18" thickBot="1" x14ac:dyDescent="0.3">
      <c r="B1095" s="85">
        <f>IF(J1095&lt;&gt;"",VALUE(LEFT(B1094,FIND("/",B1094&amp;"/")-1))+1,LEFT(B1094,FIND("/",B1094&amp;"/")-1)&amp;"/"&amp;IF(ISNUMBER(SEARCH("/",B1094)),VALUE(RIGHT(B1094,LEN(B1094)-FIND("/",B1094)))+1,1))</f>
        <v>20260804</v>
      </c>
      <c r="C1095" s="114" t="s">
        <v>703</v>
      </c>
      <c r="D1095" s="24" t="s">
        <v>150</v>
      </c>
      <c r="E1095" s="115" t="s">
        <v>668</v>
      </c>
      <c r="F1095" s="116" t="s">
        <v>10</v>
      </c>
      <c r="G1095" s="117">
        <v>80</v>
      </c>
      <c r="H1095" s="118">
        <v>40</v>
      </c>
      <c r="I1095" s="119">
        <f t="shared" si="60"/>
        <v>3200</v>
      </c>
      <c r="J1095" s="1" t="s">
        <v>330</v>
      </c>
      <c r="K1095" s="34" t="s">
        <v>333</v>
      </c>
    </row>
    <row r="1096" spans="2:11" ht="18" thickBot="1" x14ac:dyDescent="0.3">
      <c r="B1096" s="85">
        <f>IF(J1096&lt;&gt;"",VALUE(LEFT(B1095,FIND("/",B1095&amp;"/")-1))+1,LEFT(B1095,FIND("/",B1095&amp;"/")-1)&amp;"/"&amp;IF(ISNUMBER(SEARCH("/",B1095)),VALUE(RIGHT(B1095,LEN(B1095)-FIND("/",B1095)))+1,1))</f>
        <v>20260805</v>
      </c>
      <c r="C1096" s="114" t="s">
        <v>675</v>
      </c>
      <c r="D1096" s="24" t="s">
        <v>150</v>
      </c>
      <c r="E1096" s="115" t="s">
        <v>661</v>
      </c>
      <c r="F1096" s="116" t="s">
        <v>10</v>
      </c>
      <c r="G1096" s="117">
        <v>200</v>
      </c>
      <c r="H1096" s="118">
        <v>110</v>
      </c>
      <c r="I1096" s="119">
        <f t="shared" si="60"/>
        <v>22000</v>
      </c>
      <c r="J1096" s="1" t="s">
        <v>330</v>
      </c>
      <c r="K1096" s="34" t="s">
        <v>333</v>
      </c>
    </row>
    <row r="1097" spans="2:11" ht="18" thickBot="1" x14ac:dyDescent="0.3">
      <c r="B1097" s="85">
        <f>IF(J1097&lt;&gt;"",VALUE(LEFT(B1096,FIND("/",B1096&amp;"/")-1))+1,LEFT(B1096,FIND("/",B1096&amp;"/")-1)&amp;"/"&amp;IF(ISNUMBER(SEARCH("/",B1096)),VALUE(RIGHT(B1096,LEN(B1096)-FIND("/",B1096)))+1,1))</f>
        <v>20260806</v>
      </c>
      <c r="C1097" s="114" t="s">
        <v>675</v>
      </c>
      <c r="D1097" s="24" t="s">
        <v>150</v>
      </c>
      <c r="E1097" s="115" t="s">
        <v>669</v>
      </c>
      <c r="F1097" s="116" t="s">
        <v>10</v>
      </c>
      <c r="G1097" s="117">
        <v>80</v>
      </c>
      <c r="H1097" s="118">
        <v>65</v>
      </c>
      <c r="I1097" s="119">
        <f t="shared" si="60"/>
        <v>5200</v>
      </c>
      <c r="J1097" s="1" t="s">
        <v>330</v>
      </c>
      <c r="K1097" s="34" t="s">
        <v>333</v>
      </c>
    </row>
    <row r="1098" spans="2:11" ht="18" thickBot="1" x14ac:dyDescent="0.3">
      <c r="B1098" s="85">
        <f>IF(J1098&lt;&gt;"",VALUE(LEFT(B1097,FIND("/",B1097&amp;"/")-1))+1,LEFT(B1097,FIND("/",B1097&amp;"/")-1)&amp;"/"&amp;IF(ISNUMBER(SEARCH("/",B1097)),VALUE(RIGHT(B1097,LEN(B1097)-FIND("/",B1097)))+1,1))</f>
        <v>20260807</v>
      </c>
      <c r="C1098" s="114" t="s">
        <v>675</v>
      </c>
      <c r="D1098" s="24" t="s">
        <v>150</v>
      </c>
      <c r="E1098" s="115" t="s">
        <v>670</v>
      </c>
      <c r="F1098" s="116" t="s">
        <v>20</v>
      </c>
      <c r="G1098" s="117">
        <v>80</v>
      </c>
      <c r="H1098" s="118">
        <v>40</v>
      </c>
      <c r="I1098" s="119">
        <f t="shared" si="60"/>
        <v>3200</v>
      </c>
      <c r="J1098" s="1" t="s">
        <v>330</v>
      </c>
      <c r="K1098" s="34" t="s">
        <v>333</v>
      </c>
    </row>
    <row r="1099" spans="2:11" ht="18" thickBot="1" x14ac:dyDescent="0.3">
      <c r="B1099" s="85">
        <f>IF(J1099&lt;&gt;"",VALUE(LEFT(B1098,FIND("/",B1098&amp;"/")-1))+1,LEFT(B1098,FIND("/",B1098&amp;"/")-1)&amp;"/"&amp;IF(ISNUMBER(SEARCH("/",B1098)),VALUE(RIGHT(B1098,LEN(B1098)-FIND("/",B1098)))+1,1))</f>
        <v>20260808</v>
      </c>
      <c r="C1099" s="114" t="s">
        <v>675</v>
      </c>
      <c r="D1099" s="24" t="s">
        <v>150</v>
      </c>
      <c r="E1099" s="115" t="s">
        <v>671</v>
      </c>
      <c r="F1099" s="116" t="s">
        <v>20</v>
      </c>
      <c r="G1099" s="117">
        <v>80</v>
      </c>
      <c r="H1099" s="118">
        <v>50</v>
      </c>
      <c r="I1099" s="119">
        <f t="shared" si="60"/>
        <v>4000</v>
      </c>
      <c r="J1099" s="1" t="s">
        <v>330</v>
      </c>
      <c r="K1099" s="34" t="s">
        <v>333</v>
      </c>
    </row>
    <row r="1100" spans="2:11" ht="18" thickBot="1" x14ac:dyDescent="0.3">
      <c r="B1100" s="85">
        <f>IF(J1100&lt;&gt;"",VALUE(LEFT(B1099,FIND("/",B1099&amp;"/")-1))+1,LEFT(B1099,FIND("/",B1099&amp;"/")-1)&amp;"/"&amp;IF(ISNUMBER(SEARCH("/",B1099)),VALUE(RIGHT(B1099,LEN(B1099)-FIND("/",B1099)))+1,1))</f>
        <v>20260809</v>
      </c>
      <c r="C1100" s="114" t="s">
        <v>675</v>
      </c>
      <c r="D1100" s="24" t="s">
        <v>150</v>
      </c>
      <c r="E1100" s="115" t="s">
        <v>672</v>
      </c>
      <c r="F1100" s="116" t="s">
        <v>10</v>
      </c>
      <c r="G1100" s="117">
        <v>300</v>
      </c>
      <c r="H1100" s="118">
        <v>60</v>
      </c>
      <c r="I1100" s="119">
        <f t="shared" si="60"/>
        <v>18000</v>
      </c>
      <c r="J1100" s="1" t="s">
        <v>330</v>
      </c>
      <c r="K1100" s="34" t="s">
        <v>333</v>
      </c>
    </row>
    <row r="1101" spans="2:11" ht="18" thickBot="1" x14ac:dyDescent="0.3">
      <c r="B1101" s="85">
        <f>IF(J1101&lt;&gt;"",VALUE(LEFT(B1100,FIND("/",B1100&amp;"/")-1))+1,LEFT(B1100,FIND("/",B1100&amp;"/")-1)&amp;"/"&amp;IF(ISNUMBER(SEARCH("/",B1100)),VALUE(RIGHT(B1100,LEN(B1100)-FIND("/",B1100)))+1,1))</f>
        <v>20260810</v>
      </c>
      <c r="C1101" s="114" t="s">
        <v>774</v>
      </c>
      <c r="D1101" s="24" t="s">
        <v>150</v>
      </c>
      <c r="E1101" s="115" t="s">
        <v>673</v>
      </c>
      <c r="F1101" s="116" t="s">
        <v>10</v>
      </c>
      <c r="G1101" s="117">
        <v>70</v>
      </c>
      <c r="H1101" s="118">
        <v>290</v>
      </c>
      <c r="I1101" s="119">
        <f t="shared" si="60"/>
        <v>20300</v>
      </c>
      <c r="J1101" s="1" t="s">
        <v>330</v>
      </c>
      <c r="K1101" s="34" t="s">
        <v>333</v>
      </c>
    </row>
    <row r="1102" spans="2:11" ht="18" thickBot="1" x14ac:dyDescent="0.3">
      <c r="B1102" s="85">
        <f>IF(J1102&lt;&gt;"",VALUE(LEFT(B1101,FIND("/",B1101&amp;"/")-1))+1,LEFT(B1101,FIND("/",B1101&amp;"/")-1)&amp;"/"&amp;IF(ISNUMBER(SEARCH("/",B1101)),VALUE(RIGHT(B1101,LEN(B1101)-FIND("/",B1101)))+1,1))</f>
        <v>20260811</v>
      </c>
      <c r="C1102" s="114" t="s">
        <v>676</v>
      </c>
      <c r="D1102" s="24" t="s">
        <v>150</v>
      </c>
      <c r="E1102" s="115" t="s">
        <v>674</v>
      </c>
      <c r="F1102" s="116" t="s">
        <v>10</v>
      </c>
      <c r="G1102" s="117">
        <v>80</v>
      </c>
      <c r="H1102" s="118">
        <v>500</v>
      </c>
      <c r="I1102" s="119">
        <f t="shared" si="60"/>
        <v>40000</v>
      </c>
      <c r="J1102" s="1" t="s">
        <v>330</v>
      </c>
      <c r="K1102" s="34" t="s">
        <v>333</v>
      </c>
    </row>
    <row r="1103" spans="2:11" ht="18" thickBot="1" x14ac:dyDescent="0.3">
      <c r="B1103" s="85">
        <f>IF(J1103&lt;&gt;"",VALUE(LEFT(B1102,FIND("/",B1102&amp;"/")-1))+1,LEFT(B1102,FIND("/",B1102&amp;"/")-1)&amp;"/"&amp;IF(ISNUMBER(SEARCH("/",B1102)),VALUE(RIGHT(B1102,LEN(B1102)-FIND("/",B1102)))+1,1))</f>
        <v>20260812</v>
      </c>
      <c r="C1103" s="114" t="s">
        <v>702</v>
      </c>
      <c r="D1103" s="24" t="s">
        <v>150</v>
      </c>
      <c r="E1103" s="115" t="s">
        <v>677</v>
      </c>
      <c r="F1103" s="116" t="s">
        <v>10</v>
      </c>
      <c r="G1103" s="117">
        <v>1</v>
      </c>
      <c r="H1103" s="118">
        <v>40000</v>
      </c>
      <c r="I1103" s="119">
        <f t="shared" si="60"/>
        <v>40000</v>
      </c>
      <c r="J1103" s="1" t="s">
        <v>330</v>
      </c>
      <c r="K1103" s="34" t="s">
        <v>333</v>
      </c>
    </row>
    <row r="1104" spans="2:11" ht="18" thickBot="1" x14ac:dyDescent="0.3">
      <c r="B1104" s="85">
        <f>IF(J1104&lt;&gt;"",VALUE(LEFT(B1103,FIND("/",B1103&amp;"/")-1))+1,LEFT(B1103,FIND("/",B1103&amp;"/")-1)&amp;"/"&amp;IF(ISNUMBER(SEARCH("/",B1103)),VALUE(RIGHT(B1103,LEN(B1103)-FIND("/",B1103)))+1,1))</f>
        <v>20260813</v>
      </c>
      <c r="C1104" s="114" t="s">
        <v>702</v>
      </c>
      <c r="D1104" s="24" t="s">
        <v>150</v>
      </c>
      <c r="E1104" s="115" t="s">
        <v>630</v>
      </c>
      <c r="F1104" s="116" t="s">
        <v>10</v>
      </c>
      <c r="G1104" s="117">
        <v>1</v>
      </c>
      <c r="H1104" s="118">
        <v>65000</v>
      </c>
      <c r="I1104" s="119">
        <f t="shared" si="60"/>
        <v>65000</v>
      </c>
      <c r="J1104" s="1" t="s">
        <v>330</v>
      </c>
      <c r="K1104" s="34" t="s">
        <v>333</v>
      </c>
    </row>
    <row r="1105" spans="2:11" ht="18" thickBot="1" x14ac:dyDescent="0.3">
      <c r="B1105" s="85">
        <f>IF(J1105&lt;&gt;"",VALUE(LEFT(B1104,FIND("/",B1104&amp;"/")-1))+1,LEFT(B1104,FIND("/",B1104&amp;"/")-1)&amp;"/"&amp;IF(ISNUMBER(SEARCH("/",B1104)),VALUE(RIGHT(B1104,LEN(B1104)-FIND("/",B1104)))+1,1))</f>
        <v>20260814</v>
      </c>
      <c r="C1105" s="114" t="s">
        <v>47</v>
      </c>
      <c r="D1105" s="24" t="s">
        <v>152</v>
      </c>
      <c r="E1105" s="115" t="s">
        <v>678</v>
      </c>
      <c r="F1105" s="116" t="s">
        <v>8</v>
      </c>
      <c r="G1105" s="117">
        <v>1</v>
      </c>
      <c r="H1105" s="118">
        <v>300000</v>
      </c>
      <c r="I1105" s="119">
        <f t="shared" ref="I1105" si="61">G1105*H1105</f>
        <v>300000</v>
      </c>
      <c r="J1105" s="1" t="s">
        <v>330</v>
      </c>
      <c r="K1105" s="34" t="s">
        <v>333</v>
      </c>
    </row>
    <row r="1106" spans="2:11" ht="18" thickBot="1" x14ac:dyDescent="0.3">
      <c r="B1106" s="85">
        <f>IF(J1106&lt;&gt;"",VALUE(LEFT(B1105,FIND("/",B1105&amp;"/")-1))+1,LEFT(B1105,FIND("/",B1105&amp;"/")-1)&amp;"/"&amp;IF(ISNUMBER(SEARCH("/",B1105)),VALUE(RIGHT(B1105,LEN(B1105)-FIND("/",B1105)))+1,1))</f>
        <v>20260815</v>
      </c>
      <c r="C1106" s="114" t="s">
        <v>70</v>
      </c>
      <c r="D1106" s="24" t="s">
        <v>150</v>
      </c>
      <c r="E1106" s="115" t="s">
        <v>538</v>
      </c>
      <c r="F1106" s="116" t="s">
        <v>10</v>
      </c>
      <c r="G1106" s="117">
        <v>1500</v>
      </c>
      <c r="H1106" s="118">
        <v>105</v>
      </c>
      <c r="I1106" s="119">
        <f t="shared" ref="I1106:I1107" si="62">G1106*H1106</f>
        <v>157500</v>
      </c>
      <c r="J1106" s="1" t="s">
        <v>330</v>
      </c>
      <c r="K1106" s="34" t="s">
        <v>333</v>
      </c>
    </row>
    <row r="1107" spans="2:11" ht="18" thickBot="1" x14ac:dyDescent="0.3">
      <c r="B1107" s="85">
        <f>IF(J1107&lt;&gt;"",VALUE(LEFT(B1106,FIND("/",B1106&amp;"/")-1))+1,LEFT(B1106,FIND("/",B1106&amp;"/")-1)&amp;"/"&amp;IF(ISNUMBER(SEARCH("/",B1106)),VALUE(RIGHT(B1106,LEN(B1106)-FIND("/",B1106)))+1,1))</f>
        <v>20260816</v>
      </c>
      <c r="C1107" s="114" t="s">
        <v>12</v>
      </c>
      <c r="D1107" s="24" t="s">
        <v>150</v>
      </c>
      <c r="E1107" s="115" t="s">
        <v>183</v>
      </c>
      <c r="F1107" s="116" t="s">
        <v>10</v>
      </c>
      <c r="G1107" s="117">
        <v>100</v>
      </c>
      <c r="H1107" s="118">
        <v>30000</v>
      </c>
      <c r="I1107" s="119">
        <f t="shared" si="62"/>
        <v>3000000</v>
      </c>
      <c r="J1107" s="1" t="s">
        <v>330</v>
      </c>
      <c r="K1107" s="34" t="s">
        <v>333</v>
      </c>
    </row>
    <row r="1108" spans="2:11" ht="18" thickBot="1" x14ac:dyDescent="0.3">
      <c r="B1108" s="85">
        <f>IF(J1108&lt;&gt;"",VALUE(LEFT(B1107,FIND("/",B1107&amp;"/")-1))+1,LEFT(B1107,FIND("/",B1107&amp;"/")-1)&amp;"/"&amp;IF(ISNUMBER(SEARCH("/",B1107)),VALUE(RIGHT(B1107,LEN(B1107)-FIND("/",B1107)))+1,1))</f>
        <v>20260817</v>
      </c>
      <c r="C1108" s="114" t="s">
        <v>47</v>
      </c>
      <c r="D1108" s="24" t="s">
        <v>152</v>
      </c>
      <c r="E1108" s="115" t="s">
        <v>678</v>
      </c>
      <c r="F1108" s="116" t="s">
        <v>8</v>
      </c>
      <c r="G1108" s="117">
        <v>1</v>
      </c>
      <c r="H1108" s="118">
        <v>2000000</v>
      </c>
      <c r="I1108" s="119">
        <f t="shared" ref="I1108:I1111" si="63">G1108*H1108</f>
        <v>2000000</v>
      </c>
      <c r="J1108" s="1" t="s">
        <v>330</v>
      </c>
      <c r="K1108" s="34" t="s">
        <v>333</v>
      </c>
    </row>
    <row r="1109" spans="2:11" ht="18" thickBot="1" x14ac:dyDescent="0.3">
      <c r="B1109" s="85">
        <f>IF(J1109&lt;&gt;"",VALUE(LEFT(B1108,FIND("/",B1108&amp;"/")-1))+1,LEFT(B1108,FIND("/",B1108&amp;"/")-1)&amp;"/"&amp;IF(ISNUMBER(SEARCH("/",B1108)),VALUE(RIGHT(B1108,LEN(B1108)-FIND("/",B1108)))+1,1))</f>
        <v>20260818</v>
      </c>
      <c r="C1109" s="114" t="s">
        <v>12</v>
      </c>
      <c r="D1109" s="24" t="s">
        <v>150</v>
      </c>
      <c r="E1109" s="115" t="s">
        <v>679</v>
      </c>
      <c r="F1109" s="116"/>
      <c r="G1109" s="117"/>
      <c r="H1109" s="118"/>
      <c r="I1109" s="119">
        <f>SUM(I1110:I1112)</f>
        <v>4950000</v>
      </c>
      <c r="J1109" s="1" t="s">
        <v>330</v>
      </c>
      <c r="K1109" s="34" t="s">
        <v>333</v>
      </c>
    </row>
    <row r="1110" spans="2:11" ht="18" outlineLevel="1" thickBot="1" x14ac:dyDescent="0.3">
      <c r="B1110" s="85" t="str">
        <f>IF(J1110&lt;&gt;"",VALUE(LEFT(B1109,FIND("/",B1109&amp;"/")-1))+1,LEFT(B1109,FIND("/",B1109&amp;"/")-1)&amp;"/"&amp;IF(ISNUMBER(SEARCH("/",B1109)),VALUE(RIGHT(B1109,LEN(B1109)-FIND("/",B1109)))+1,1))</f>
        <v>20260818/1</v>
      </c>
      <c r="C1110" s="39" t="s">
        <v>12</v>
      </c>
      <c r="D1110" s="39" t="s">
        <v>150</v>
      </c>
      <c r="E1110" s="40" t="s">
        <v>679</v>
      </c>
      <c r="F1110" s="34" t="s">
        <v>10</v>
      </c>
      <c r="G1110" s="97">
        <v>300</v>
      </c>
      <c r="H1110" s="41">
        <v>10000</v>
      </c>
      <c r="I1110" s="41">
        <f t="shared" si="63"/>
        <v>3000000</v>
      </c>
      <c r="J1110" s="34"/>
      <c r="K1110" s="34" t="s">
        <v>333</v>
      </c>
    </row>
    <row r="1111" spans="2:11" ht="18" outlineLevel="1" thickBot="1" x14ac:dyDescent="0.3">
      <c r="B1111" s="85" t="str">
        <f>IF(J1111&lt;&gt;"",VALUE(LEFT(B1110,FIND("/",B1110&amp;"/")-1))+1,LEFT(B1110,FIND("/",B1110&amp;"/")-1)&amp;"/"&amp;IF(ISNUMBER(SEARCH("/",B1110)),VALUE(RIGHT(B1110,LEN(B1110)-FIND("/",B1110)))+1,1))</f>
        <v>20260818/2</v>
      </c>
      <c r="C1111" s="39" t="s">
        <v>12</v>
      </c>
      <c r="D1111" s="39" t="s">
        <v>150</v>
      </c>
      <c r="E1111" s="40" t="s">
        <v>679</v>
      </c>
      <c r="F1111" s="34" t="s">
        <v>10</v>
      </c>
      <c r="G1111" s="97">
        <v>300</v>
      </c>
      <c r="H1111" s="41">
        <v>5000</v>
      </c>
      <c r="I1111" s="41">
        <f t="shared" si="63"/>
        <v>1500000</v>
      </c>
      <c r="J1111" s="34"/>
      <c r="K1111" s="34" t="s">
        <v>333</v>
      </c>
    </row>
    <row r="1112" spans="2:11" ht="18" outlineLevel="1" thickBot="1" x14ac:dyDescent="0.3">
      <c r="B1112" s="85" t="str">
        <f>IF(J1112&lt;&gt;"",VALUE(LEFT(B1111,FIND("/",B1111&amp;"/")-1))+1,LEFT(B1111,FIND("/",B1111&amp;"/")-1)&amp;"/"&amp;IF(ISNUMBER(SEARCH("/",B1111)),VALUE(RIGHT(B1111,LEN(B1111)-FIND("/",B1111)))+1,1))</f>
        <v>20260818/3</v>
      </c>
      <c r="C1112" s="39" t="s">
        <v>12</v>
      </c>
      <c r="D1112" s="39" t="s">
        <v>150</v>
      </c>
      <c r="E1112" s="40" t="s">
        <v>679</v>
      </c>
      <c r="F1112" s="34" t="s">
        <v>10</v>
      </c>
      <c r="G1112" s="97">
        <v>300</v>
      </c>
      <c r="H1112" s="41">
        <v>1500</v>
      </c>
      <c r="I1112" s="41">
        <f t="shared" ref="I1112:I1114" si="64">G1112*H1112</f>
        <v>450000</v>
      </c>
      <c r="J1112" s="34"/>
      <c r="K1112" s="34" t="s">
        <v>333</v>
      </c>
    </row>
    <row r="1113" spans="2:11" ht="18" thickBot="1" x14ac:dyDescent="0.3">
      <c r="B1113" s="85">
        <f>IF(J1113&lt;&gt;"",VALUE(LEFT(B1112,FIND("/",B1112&amp;"/")-1))+1,LEFT(B1112,FIND("/",B1112&amp;"/")-1)&amp;"/"&amp;IF(ISNUMBER(SEARCH("/",B1112)),VALUE(RIGHT(B1112,LEN(B1112)-FIND("/",B1112)))+1,1))</f>
        <v>20260819</v>
      </c>
      <c r="C1113" s="114" t="s">
        <v>47</v>
      </c>
      <c r="D1113" s="24" t="s">
        <v>152</v>
      </c>
      <c r="E1113" s="115" t="s">
        <v>678</v>
      </c>
      <c r="F1113" s="116" t="s">
        <v>8</v>
      </c>
      <c r="G1113" s="117">
        <v>1</v>
      </c>
      <c r="H1113" s="118">
        <v>600000</v>
      </c>
      <c r="I1113" s="119">
        <f t="shared" si="64"/>
        <v>600000</v>
      </c>
      <c r="J1113" s="1" t="s">
        <v>330</v>
      </c>
      <c r="K1113" s="34" t="s">
        <v>333</v>
      </c>
    </row>
    <row r="1114" spans="2:11" ht="33.75" thickBot="1" x14ac:dyDescent="0.3">
      <c r="B1114" s="85">
        <f>IF(J1114&lt;&gt;"",VALUE(LEFT(B1113,FIND("/",B1113&amp;"/")-1))+1,LEFT(B1113,FIND("/",B1113&amp;"/")-1)&amp;"/"&amp;IF(ISNUMBER(SEARCH("/",B1113)),VALUE(RIGHT(B1113,LEN(B1113)-FIND("/",B1113)))+1,1))</f>
        <v>20260820</v>
      </c>
      <c r="C1114" s="114" t="s">
        <v>911</v>
      </c>
      <c r="D1114" s="24" t="s">
        <v>152</v>
      </c>
      <c r="E1114" s="115" t="s">
        <v>680</v>
      </c>
      <c r="F1114" s="116" t="s">
        <v>8</v>
      </c>
      <c r="G1114" s="117">
        <v>1</v>
      </c>
      <c r="H1114" s="118">
        <v>2000000</v>
      </c>
      <c r="I1114" s="119">
        <f t="shared" si="64"/>
        <v>2000000</v>
      </c>
      <c r="J1114" s="1" t="s">
        <v>330</v>
      </c>
      <c r="K1114" s="34" t="s">
        <v>333</v>
      </c>
    </row>
    <row r="1115" spans="2:11" ht="66.75" thickBot="1" x14ac:dyDescent="0.3">
      <c r="B1115" s="85">
        <f>IF(J1115&lt;&gt;"",VALUE(LEFT(B1114,FIND("/",B1114&amp;"/")-1))+1,LEFT(B1114,FIND("/",B1114&amp;"/")-1)&amp;"/"&amp;IF(ISNUMBER(SEARCH("/",B1114)),VALUE(RIGHT(B1114,LEN(B1114)-FIND("/",B1114)))+1,1))</f>
        <v>20260821</v>
      </c>
      <c r="C1115" s="114" t="s">
        <v>32</v>
      </c>
      <c r="D1115" s="24" t="s">
        <v>152</v>
      </c>
      <c r="E1115" s="115" t="s">
        <v>681</v>
      </c>
      <c r="F1115" s="116" t="s">
        <v>8</v>
      </c>
      <c r="G1115" s="117">
        <v>1</v>
      </c>
      <c r="H1115" s="118">
        <v>16224000</v>
      </c>
      <c r="I1115" s="119">
        <f>G1115*Table2[[#This Row],[ Միավորի գին]]</f>
        <v>16224000</v>
      </c>
      <c r="J1115" s="1" t="s">
        <v>330</v>
      </c>
      <c r="K1115" s="34" t="s">
        <v>333</v>
      </c>
    </row>
    <row r="1116" spans="2:11" ht="18" thickBot="1" x14ac:dyDescent="0.3">
      <c r="B1116" s="85">
        <f>IF(J1116&lt;&gt;"",VALUE(LEFT(B1115,FIND("/",B1115&amp;"/")-1))+1,LEFT(B1115,FIND("/",B1115&amp;"/")-1)&amp;"/"&amp;IF(ISNUMBER(SEARCH("/",B1115)),VALUE(RIGHT(B1115,LEN(B1115)-FIND("/",B1115)))+1,1))</f>
        <v>20260822</v>
      </c>
      <c r="C1116" s="114" t="s">
        <v>45</v>
      </c>
      <c r="D1116" s="24" t="s">
        <v>152</v>
      </c>
      <c r="E1116" s="115" t="s">
        <v>682</v>
      </c>
      <c r="F1116" s="116" t="s">
        <v>8</v>
      </c>
      <c r="G1116" s="117">
        <v>1</v>
      </c>
      <c r="H1116" s="118">
        <v>4000000</v>
      </c>
      <c r="I1116" s="119">
        <f t="shared" ref="I1116" si="65">G1116*H1116</f>
        <v>4000000</v>
      </c>
      <c r="J1116" s="1" t="s">
        <v>330</v>
      </c>
      <c r="K1116" s="34" t="s">
        <v>333</v>
      </c>
    </row>
    <row r="1117" spans="2:11" ht="18" thickBot="1" x14ac:dyDescent="0.3">
      <c r="B1117" s="85">
        <f>IF(J1117&lt;&gt;"",VALUE(LEFT(B1116,FIND("/",B1116&amp;"/")-1))+1,LEFT(B1116,FIND("/",B1116&amp;"/")-1)&amp;"/"&amp;IF(ISNUMBER(SEARCH("/",B1116)),VALUE(RIGHT(B1116,LEN(B1116)-FIND("/",B1116)))+1,1))</f>
        <v>20260823</v>
      </c>
      <c r="C1117" s="114" t="s">
        <v>47</v>
      </c>
      <c r="D1117" s="24" t="s">
        <v>150</v>
      </c>
      <c r="E1117" s="115" t="s">
        <v>683</v>
      </c>
      <c r="F1117" s="116"/>
      <c r="G1117" s="117"/>
      <c r="H1117" s="118"/>
      <c r="I1117" s="119">
        <f>SUM(I1118:I1121)</f>
        <v>4136000</v>
      </c>
      <c r="J1117" s="1" t="s">
        <v>330</v>
      </c>
      <c r="K1117" s="34" t="s">
        <v>333</v>
      </c>
    </row>
    <row r="1118" spans="2:11" ht="18" outlineLevel="1" thickBot="1" x14ac:dyDescent="0.3">
      <c r="B1118" s="85" t="str">
        <f>IF(J1118&lt;&gt;"",VALUE(LEFT(B1117,FIND("/",B1117&amp;"/")-1))+1,LEFT(B1117,FIND("/",B1117&amp;"/")-1)&amp;"/"&amp;IF(ISNUMBER(SEARCH("/",B1117)),VALUE(RIGHT(B1117,LEN(B1117)-FIND("/",B1117)))+1,1))</f>
        <v>20260823/1</v>
      </c>
      <c r="C1118" s="39" t="s">
        <v>47</v>
      </c>
      <c r="D1118" s="39" t="s">
        <v>150</v>
      </c>
      <c r="E1118" s="40" t="s">
        <v>683</v>
      </c>
      <c r="F1118" s="34" t="s">
        <v>10</v>
      </c>
      <c r="G1118" s="97">
        <v>80</v>
      </c>
      <c r="H1118" s="41">
        <v>8400</v>
      </c>
      <c r="I1118" s="41">
        <f t="shared" ref="I1118:I1119" si="66">G1118*H1118</f>
        <v>672000</v>
      </c>
      <c r="J1118" s="34"/>
      <c r="K1118" s="34" t="s">
        <v>333</v>
      </c>
    </row>
    <row r="1119" spans="2:11" ht="18" outlineLevel="1" thickBot="1" x14ac:dyDescent="0.3">
      <c r="B1119" s="85" t="str">
        <f>IF(J1119&lt;&gt;"",VALUE(LEFT(B1118,FIND("/",B1118&amp;"/")-1))+1,LEFT(B1118,FIND("/",B1118&amp;"/")-1)&amp;"/"&amp;IF(ISNUMBER(SEARCH("/",B1118)),VALUE(RIGHT(B1118,LEN(B1118)-FIND("/",B1118)))+1,1))</f>
        <v>20260823/2</v>
      </c>
      <c r="C1119" s="39" t="s">
        <v>47</v>
      </c>
      <c r="D1119" s="39" t="s">
        <v>150</v>
      </c>
      <c r="E1119" s="40" t="s">
        <v>683</v>
      </c>
      <c r="F1119" s="34" t="s">
        <v>10</v>
      </c>
      <c r="G1119" s="97">
        <v>80</v>
      </c>
      <c r="H1119" s="41">
        <v>12500</v>
      </c>
      <c r="I1119" s="41">
        <f t="shared" si="66"/>
        <v>1000000</v>
      </c>
      <c r="J1119" s="34"/>
      <c r="K1119" s="34" t="s">
        <v>333</v>
      </c>
    </row>
    <row r="1120" spans="2:11" ht="18" outlineLevel="1" thickBot="1" x14ac:dyDescent="0.3">
      <c r="B1120" s="85" t="str">
        <f>IF(J1120&lt;&gt;"",VALUE(LEFT(B1119,FIND("/",B1119&amp;"/")-1))+1,LEFT(B1119,FIND("/",B1119&amp;"/")-1)&amp;"/"&amp;IF(ISNUMBER(SEARCH("/",B1119)),VALUE(RIGHT(B1119,LEN(B1119)-FIND("/",B1119)))+1,1))</f>
        <v>20260823/3</v>
      </c>
      <c r="C1120" s="39" t="s">
        <v>47</v>
      </c>
      <c r="D1120" s="39" t="s">
        <v>150</v>
      </c>
      <c r="E1120" s="40" t="s">
        <v>683</v>
      </c>
      <c r="F1120" s="34" t="s">
        <v>10</v>
      </c>
      <c r="G1120" s="97">
        <v>80</v>
      </c>
      <c r="H1120" s="41">
        <v>12500</v>
      </c>
      <c r="I1120" s="41">
        <f t="shared" ref="I1120:I1121" si="67">G1120*H1120</f>
        <v>1000000</v>
      </c>
      <c r="J1120" s="34"/>
      <c r="K1120" s="34" t="s">
        <v>333</v>
      </c>
    </row>
    <row r="1121" spans="2:11" ht="18" outlineLevel="1" thickBot="1" x14ac:dyDescent="0.3">
      <c r="B1121" s="85" t="str">
        <f>IF(J1121&lt;&gt;"",VALUE(LEFT(B1120,FIND("/",B1120&amp;"/")-1))+1,LEFT(B1120,FIND("/",B1120&amp;"/")-1)&amp;"/"&amp;IF(ISNUMBER(SEARCH("/",B1120)),VALUE(RIGHT(B1120,LEN(B1120)-FIND("/",B1120)))+1,1))</f>
        <v>20260823/4</v>
      </c>
      <c r="C1121" s="39" t="s">
        <v>47</v>
      </c>
      <c r="D1121" s="39" t="s">
        <v>150</v>
      </c>
      <c r="E1121" s="40" t="s">
        <v>683</v>
      </c>
      <c r="F1121" s="34" t="s">
        <v>10</v>
      </c>
      <c r="G1121" s="97">
        <v>40</v>
      </c>
      <c r="H1121" s="41">
        <v>36600</v>
      </c>
      <c r="I1121" s="41">
        <f t="shared" si="67"/>
        <v>1464000</v>
      </c>
      <c r="J1121" s="34"/>
      <c r="K1121" s="34" t="s">
        <v>333</v>
      </c>
    </row>
    <row r="1122" spans="2:11" ht="18" thickBot="1" x14ac:dyDescent="0.3">
      <c r="B1122" s="85">
        <f>IF(J1122&lt;&gt;"",VALUE(LEFT(B1121,FIND("/",B1121&amp;"/")-1))+1,LEFT(B1121,FIND("/",B1121&amp;"/")-1)&amp;"/"&amp;IF(ISNUMBER(SEARCH("/",B1121)),VALUE(RIGHT(B1121,LEN(B1121)-FIND("/",B1121)))+1,1))</f>
        <v>20260824</v>
      </c>
      <c r="C1122" s="114" t="s">
        <v>730</v>
      </c>
      <c r="D1122" s="24" t="s">
        <v>150</v>
      </c>
      <c r="E1122" s="115" t="s">
        <v>684</v>
      </c>
      <c r="F1122" s="116" t="s">
        <v>10</v>
      </c>
      <c r="G1122" s="117">
        <v>1</v>
      </c>
      <c r="H1122" s="118">
        <v>245070</v>
      </c>
      <c r="I1122" s="119">
        <f t="shared" ref="I1122:I1127" si="68">G1122*H1122</f>
        <v>245070</v>
      </c>
      <c r="J1122" s="1" t="s">
        <v>330</v>
      </c>
      <c r="K1122" s="34"/>
    </row>
    <row r="1123" spans="2:11" ht="33.75" thickBot="1" x14ac:dyDescent="0.3">
      <c r="B1123" s="85">
        <f>IF(J1123&lt;&gt;"",VALUE(LEFT(B1122,FIND("/",B1122&amp;"/")-1))+1,LEFT(B1122,FIND("/",B1122&amp;"/")-1)&amp;"/"&amp;IF(ISNUMBER(SEARCH("/",B1122)),VALUE(RIGHT(B1122,LEN(B1122)-FIND("/",B1122)))+1,1))</f>
        <v>20260825</v>
      </c>
      <c r="C1123" s="131" t="s">
        <v>910</v>
      </c>
      <c r="D1123" s="24" t="s">
        <v>152</v>
      </c>
      <c r="E1123" s="115" t="s">
        <v>563</v>
      </c>
      <c r="F1123" s="116" t="s">
        <v>8</v>
      </c>
      <c r="G1123" s="117">
        <v>1</v>
      </c>
      <c r="H1123" s="118">
        <v>20200</v>
      </c>
      <c r="I1123" s="119">
        <f t="shared" si="68"/>
        <v>20200</v>
      </c>
      <c r="J1123" s="1" t="s">
        <v>330</v>
      </c>
      <c r="K1123" s="34"/>
    </row>
    <row r="1124" spans="2:11" ht="18" thickBot="1" x14ac:dyDescent="0.3">
      <c r="B1124" s="85">
        <f>IF(J1124&lt;&gt;"",VALUE(LEFT(B1123,FIND("/",B1123&amp;"/")-1))+1,LEFT(B1123,FIND("/",B1123&amp;"/")-1)&amp;"/"&amp;IF(ISNUMBER(SEARCH("/",B1123)),VALUE(RIGHT(B1123,LEN(B1123)-FIND("/",B1123)))+1,1))</f>
        <v>20260826</v>
      </c>
      <c r="C1124" s="114" t="s">
        <v>27</v>
      </c>
      <c r="D1124" s="24" t="s">
        <v>152</v>
      </c>
      <c r="E1124" s="115" t="s">
        <v>210</v>
      </c>
      <c r="F1124" s="116" t="s">
        <v>8</v>
      </c>
      <c r="G1124" s="117">
        <v>1</v>
      </c>
      <c r="H1124" s="118">
        <f>22*391.14</f>
        <v>8605.08</v>
      </c>
      <c r="I1124" s="119">
        <f t="shared" si="68"/>
        <v>8605.08</v>
      </c>
      <c r="J1124" s="1" t="s">
        <v>330</v>
      </c>
      <c r="K1124" s="34"/>
    </row>
    <row r="1125" spans="2:11" ht="18" thickBot="1" x14ac:dyDescent="0.3">
      <c r="B1125" s="85">
        <f>IF(J1125&lt;&gt;"",VALUE(LEFT(B1124,FIND("/",B1124&amp;"/")-1))+1,LEFT(B1124,FIND("/",B1124&amp;"/")-1)&amp;"/"&amp;IF(ISNUMBER(SEARCH("/",B1124)),VALUE(RIGHT(B1124,LEN(B1124)-FIND("/",B1124)))+1,1))</f>
        <v>20260827</v>
      </c>
      <c r="C1125" s="114" t="s">
        <v>27</v>
      </c>
      <c r="D1125" s="24" t="s">
        <v>152</v>
      </c>
      <c r="E1125" s="115" t="s">
        <v>210</v>
      </c>
      <c r="F1125" s="116" t="s">
        <v>8</v>
      </c>
      <c r="G1125" s="117">
        <v>1</v>
      </c>
      <c r="H1125" s="118">
        <f>57.6*430</f>
        <v>24768</v>
      </c>
      <c r="I1125" s="119">
        <f t="shared" si="68"/>
        <v>24768</v>
      </c>
      <c r="J1125" s="1" t="s">
        <v>330</v>
      </c>
      <c r="K1125" s="34"/>
    </row>
    <row r="1126" spans="2:11" ht="18" thickBot="1" x14ac:dyDescent="0.3">
      <c r="B1126" s="85">
        <f>IF(J1126&lt;&gt;"",VALUE(LEFT(B1125,FIND("/",B1125&amp;"/")-1))+1,LEFT(B1125,FIND("/",B1125&amp;"/")-1)&amp;"/"&amp;IF(ISNUMBER(SEARCH("/",B1125)),VALUE(RIGHT(B1125,LEN(B1125)-FIND("/",B1125)))+1,1))</f>
        <v>20260828</v>
      </c>
      <c r="C1126" s="114" t="s">
        <v>702</v>
      </c>
      <c r="D1126" s="24" t="s">
        <v>150</v>
      </c>
      <c r="E1126" s="115" t="s">
        <v>688</v>
      </c>
      <c r="F1126" s="116" t="s">
        <v>10</v>
      </c>
      <c r="G1126" s="117">
        <v>1</v>
      </c>
      <c r="H1126" s="118">
        <v>90000</v>
      </c>
      <c r="I1126" s="119">
        <f t="shared" si="68"/>
        <v>90000</v>
      </c>
      <c r="J1126" s="1" t="s">
        <v>330</v>
      </c>
      <c r="K1126" s="34"/>
    </row>
    <row r="1127" spans="2:11" ht="18" thickBot="1" x14ac:dyDescent="0.3">
      <c r="B1127" s="85">
        <f>IF(J1127&lt;&gt;"",VALUE(LEFT(B1126,FIND("/",B1126&amp;"/")-1))+1,LEFT(B1126,FIND("/",B1126&amp;"/")-1)&amp;"/"&amp;IF(ISNUMBER(SEARCH("/",B1126)),VALUE(RIGHT(B1126,LEN(B1126)-FIND("/",B1126)))+1,1))</f>
        <v>20260829</v>
      </c>
      <c r="C1127" s="131" t="s">
        <v>676</v>
      </c>
      <c r="D1127" s="24" t="s">
        <v>150</v>
      </c>
      <c r="E1127" s="115" t="s">
        <v>472</v>
      </c>
      <c r="F1127" s="116" t="s">
        <v>10</v>
      </c>
      <c r="G1127" s="117">
        <v>1</v>
      </c>
      <c r="H1127" s="118">
        <v>184000</v>
      </c>
      <c r="I1127" s="119">
        <f t="shared" si="68"/>
        <v>184000</v>
      </c>
      <c r="J1127" s="1" t="s">
        <v>330</v>
      </c>
      <c r="K1127" s="34"/>
    </row>
    <row r="1128" spans="2:11" ht="50.25" thickBot="1" x14ac:dyDescent="0.3">
      <c r="B1128" s="85">
        <f>IF(J1128&lt;&gt;"",VALUE(LEFT(B1127,FIND("/",B1127&amp;"/")-1))+1,LEFT(B1127,FIND("/",B1127&amp;"/")-1)&amp;"/"&amp;IF(ISNUMBER(SEARCH("/",B1127)),VALUE(RIGHT(B1127,LEN(B1127)-FIND("/",B1127)))+1,1))</f>
        <v>20260830</v>
      </c>
      <c r="C1128" s="114" t="s">
        <v>45</v>
      </c>
      <c r="D1128" s="24" t="s">
        <v>152</v>
      </c>
      <c r="E1128" s="115" t="s">
        <v>689</v>
      </c>
      <c r="F1128" s="116"/>
      <c r="G1128" s="117"/>
      <c r="H1128" s="118"/>
      <c r="I1128" s="119">
        <f>SUM(I1129:I1130)</f>
        <v>3100000</v>
      </c>
      <c r="J1128" s="1" t="s">
        <v>330</v>
      </c>
      <c r="K1128" s="34"/>
    </row>
    <row r="1129" spans="2:11" ht="33.75" outlineLevel="1" thickBot="1" x14ac:dyDescent="0.3">
      <c r="B1129" s="85" t="str">
        <f>IF(J1129&lt;&gt;"",VALUE(LEFT(B1128,FIND("/",B1128&amp;"/")-1))+1,LEFT(B1128,FIND("/",B1128&amp;"/")-1)&amp;"/"&amp;IF(ISNUMBER(SEARCH("/",B1128)),VALUE(RIGHT(B1128,LEN(B1128)-FIND("/",B1128)))+1,1))</f>
        <v>20260830/1</v>
      </c>
      <c r="C1129" s="39" t="s">
        <v>45</v>
      </c>
      <c r="D1129" s="39" t="s">
        <v>152</v>
      </c>
      <c r="E1129" s="40" t="s">
        <v>658</v>
      </c>
      <c r="F1129" s="34" t="s">
        <v>8</v>
      </c>
      <c r="G1129" s="97">
        <v>1</v>
      </c>
      <c r="H1129" s="41">
        <v>2600000</v>
      </c>
      <c r="I1129" s="41">
        <f t="shared" ref="I1129:I1130" si="69">G1129*H1129</f>
        <v>2600000</v>
      </c>
      <c r="J1129" s="34"/>
      <c r="K1129" s="34"/>
    </row>
    <row r="1130" spans="2:11" ht="33.75" outlineLevel="1" thickBot="1" x14ac:dyDescent="0.3">
      <c r="B1130" s="85" t="str">
        <f>IF(J1130&lt;&gt;"",VALUE(LEFT(B1129,FIND("/",B1129&amp;"/")-1))+1,LEFT(B1129,FIND("/",B1129&amp;"/")-1)&amp;"/"&amp;IF(ISNUMBER(SEARCH("/",B1129)),VALUE(RIGHT(B1129,LEN(B1129)-FIND("/",B1129)))+1,1))</f>
        <v>20260830/2</v>
      </c>
      <c r="C1130" s="39" t="s">
        <v>45</v>
      </c>
      <c r="D1130" s="39" t="s">
        <v>152</v>
      </c>
      <c r="E1130" s="40" t="s">
        <v>658</v>
      </c>
      <c r="F1130" s="34" t="s">
        <v>8</v>
      </c>
      <c r="G1130" s="97">
        <v>1</v>
      </c>
      <c r="H1130" s="41">
        <v>500000</v>
      </c>
      <c r="I1130" s="41">
        <f t="shared" si="69"/>
        <v>500000</v>
      </c>
      <c r="J1130" s="34"/>
      <c r="K1130" s="34"/>
    </row>
    <row r="1131" spans="2:11" ht="33.75" thickBot="1" x14ac:dyDescent="0.3">
      <c r="B1131" s="85">
        <f>IF(J1131&lt;&gt;"",VALUE(LEFT(B1130,FIND("/",B1130&amp;"/")-1))+1,LEFT(B1130,FIND("/",B1130&amp;"/")-1)&amp;"/"&amp;IF(ISNUMBER(SEARCH("/",B1130)),VALUE(RIGHT(B1130,LEN(B1130)-FIND("/",B1130)))+1,1))</f>
        <v>20260831</v>
      </c>
      <c r="C1131" s="114" t="s">
        <v>32</v>
      </c>
      <c r="D1131" s="24" t="s">
        <v>152</v>
      </c>
      <c r="E1131" s="115" t="s">
        <v>691</v>
      </c>
      <c r="F1131" s="116" t="s">
        <v>8</v>
      </c>
      <c r="G1131" s="117">
        <v>1</v>
      </c>
      <c r="H1131" s="118">
        <v>2240000</v>
      </c>
      <c r="I1131" s="119">
        <f>G1131*H1131</f>
        <v>2240000</v>
      </c>
      <c r="J1131" s="1" t="s">
        <v>330</v>
      </c>
      <c r="K1131" s="34"/>
    </row>
    <row r="1132" spans="2:11" ht="33.75" thickBot="1" x14ac:dyDescent="0.3">
      <c r="B1132" s="85">
        <f>IF(J1132&lt;&gt;"",VALUE(LEFT(B1131,FIND("/",B1131&amp;"/")-1))+1,LEFT(B1131,FIND("/",B1131&amp;"/")-1)&amp;"/"&amp;IF(ISNUMBER(SEARCH("/",B1131)),VALUE(RIGHT(B1131,LEN(B1131)-FIND("/",B1131)))+1,1))</f>
        <v>20260832</v>
      </c>
      <c r="C1132" s="114" t="s">
        <v>12</v>
      </c>
      <c r="D1132" s="24" t="s">
        <v>150</v>
      </c>
      <c r="E1132" s="115" t="s">
        <v>692</v>
      </c>
      <c r="F1132" s="116"/>
      <c r="G1132" s="117"/>
      <c r="H1132" s="118"/>
      <c r="I1132" s="119">
        <f>SUM(I1133:I1136)</f>
        <v>170557.3</v>
      </c>
      <c r="J1132" s="1" t="s">
        <v>330</v>
      </c>
      <c r="K1132" s="34" t="s">
        <v>333</v>
      </c>
    </row>
    <row r="1133" spans="2:11" ht="50.25" outlineLevel="1" thickBot="1" x14ac:dyDescent="0.3">
      <c r="B1133" s="85" t="str">
        <f>IF(J1133&lt;&gt;"",VALUE(LEFT(B1132,FIND("/",B1132&amp;"/")-1))+1,LEFT(B1132,FIND("/",B1132&amp;"/")-1)&amp;"/"&amp;IF(ISNUMBER(SEARCH("/",B1132)),VALUE(RIGHT(B1132,LEN(B1132)-FIND("/",B1132)))+1,1))</f>
        <v>20260832/1</v>
      </c>
      <c r="C1133" s="39" t="s">
        <v>12</v>
      </c>
      <c r="D1133" s="39" t="s">
        <v>150</v>
      </c>
      <c r="E1133" s="40" t="s">
        <v>693</v>
      </c>
      <c r="F1133" s="34" t="s">
        <v>10</v>
      </c>
      <c r="G1133" s="97">
        <v>300</v>
      </c>
      <c r="H1133" s="41">
        <v>97</v>
      </c>
      <c r="I1133" s="41">
        <f t="shared" ref="I1133:I1139" si="70">G1133*H1133</f>
        <v>29100</v>
      </c>
      <c r="J1133" s="34"/>
      <c r="K1133" s="34"/>
    </row>
    <row r="1134" spans="2:11" ht="50.25" outlineLevel="1" thickBot="1" x14ac:dyDescent="0.3">
      <c r="B1134" s="85" t="str">
        <f>IF(J1134&lt;&gt;"",VALUE(LEFT(B1133,FIND("/",B1133&amp;"/")-1))+1,LEFT(B1133,FIND("/",B1133&amp;"/")-1)&amp;"/"&amp;IF(ISNUMBER(SEARCH("/",B1133)),VALUE(RIGHT(B1133,LEN(B1133)-FIND("/",B1133)))+1,1))</f>
        <v>20260832/2</v>
      </c>
      <c r="C1134" s="39" t="s">
        <v>12</v>
      </c>
      <c r="D1134" s="39" t="s">
        <v>150</v>
      </c>
      <c r="E1134" s="40" t="s">
        <v>693</v>
      </c>
      <c r="F1134" s="34" t="s">
        <v>10</v>
      </c>
      <c r="G1134" s="97">
        <v>15</v>
      </c>
      <c r="H1134" s="41">
        <v>97</v>
      </c>
      <c r="I1134" s="41">
        <f t="shared" si="70"/>
        <v>1455</v>
      </c>
      <c r="J1134" s="34"/>
      <c r="K1134" s="34"/>
    </row>
    <row r="1135" spans="2:11" ht="33.75" outlineLevel="1" thickBot="1" x14ac:dyDescent="0.3">
      <c r="B1135" s="85" t="str">
        <f>IF(J1135&lt;&gt;"",VALUE(LEFT(B1134,FIND("/",B1134&amp;"/")-1))+1,LEFT(B1134,FIND("/",B1134&amp;"/")-1)&amp;"/"&amp;IF(ISNUMBER(SEARCH("/",B1134)),VALUE(RIGHT(B1134,LEN(B1134)-FIND("/",B1134)))+1,1))</f>
        <v>20260832/3</v>
      </c>
      <c r="C1135" s="39" t="s">
        <v>12</v>
      </c>
      <c r="D1135" s="39" t="s">
        <v>150</v>
      </c>
      <c r="E1135" s="40" t="s">
        <v>694</v>
      </c>
      <c r="F1135" s="34" t="s">
        <v>10</v>
      </c>
      <c r="G1135" s="97">
        <v>310</v>
      </c>
      <c r="H1135" s="41">
        <v>90.33</v>
      </c>
      <c r="I1135" s="41">
        <f t="shared" si="70"/>
        <v>28002.3</v>
      </c>
      <c r="J1135" s="34"/>
      <c r="K1135" s="34"/>
    </row>
    <row r="1136" spans="2:11" ht="33.75" outlineLevel="1" thickBot="1" x14ac:dyDescent="0.3">
      <c r="B1136" s="85" t="str">
        <f>IF(J1136&lt;&gt;"",VALUE(LEFT(B1135,FIND("/",B1135&amp;"/")-1))+1,LEFT(B1135,FIND("/",B1135&amp;"/")-1)&amp;"/"&amp;IF(ISNUMBER(SEARCH("/",B1135)),VALUE(RIGHT(B1135,LEN(B1135)-FIND("/",B1135)))+1,1))</f>
        <v>20260832/4</v>
      </c>
      <c r="C1136" s="39" t="s">
        <v>12</v>
      </c>
      <c r="D1136" s="39" t="s">
        <v>150</v>
      </c>
      <c r="E1136" s="40" t="s">
        <v>695</v>
      </c>
      <c r="F1136" s="34" t="s">
        <v>10</v>
      </c>
      <c r="G1136" s="97">
        <v>320</v>
      </c>
      <c r="H1136" s="41">
        <v>350</v>
      </c>
      <c r="I1136" s="41">
        <f t="shared" si="70"/>
        <v>112000</v>
      </c>
      <c r="J1136" s="34"/>
      <c r="K1136" s="34"/>
    </row>
    <row r="1137" spans="2:11" ht="18" thickBot="1" x14ac:dyDescent="0.3">
      <c r="B1137" s="85">
        <f>IF(J1137&lt;&gt;"",VALUE(LEFT(B1136,FIND("/",B1136&amp;"/")-1))+1,LEFT(B1136,FIND("/",B1136&amp;"/")-1)&amp;"/"&amp;IF(ISNUMBER(SEARCH("/",B1136)),VALUE(RIGHT(B1136,LEN(B1136)-FIND("/",B1136)))+1,1))</f>
        <v>20260833</v>
      </c>
      <c r="C1137" s="131" t="s">
        <v>676</v>
      </c>
      <c r="D1137" s="24" t="s">
        <v>150</v>
      </c>
      <c r="E1137" s="115" t="s">
        <v>696</v>
      </c>
      <c r="F1137" s="116" t="s">
        <v>10</v>
      </c>
      <c r="G1137" s="117">
        <v>4</v>
      </c>
      <c r="H1137" s="118">
        <v>15000</v>
      </c>
      <c r="I1137" s="119">
        <f t="shared" si="70"/>
        <v>60000</v>
      </c>
      <c r="J1137" s="1" t="s">
        <v>330</v>
      </c>
      <c r="K1137" s="34" t="s">
        <v>333</v>
      </c>
    </row>
    <row r="1138" spans="2:11" ht="18" thickBot="1" x14ac:dyDescent="0.3">
      <c r="B1138" s="85">
        <f>IF(J1138&lt;&gt;"",VALUE(LEFT(B1137,FIND("/",B1137&amp;"/")-1))+1,LEFT(B1137,FIND("/",B1137&amp;"/")-1)&amp;"/"&amp;IF(ISNUMBER(SEARCH("/",B1137)),VALUE(RIGHT(B1137,LEN(B1137)-FIND("/",B1137)))+1,1))</f>
        <v>20260834</v>
      </c>
      <c r="C1138" s="24" t="s">
        <v>30</v>
      </c>
      <c r="D1138" s="24" t="s">
        <v>150</v>
      </c>
      <c r="E1138" s="115" t="s">
        <v>697</v>
      </c>
      <c r="F1138" s="116" t="s">
        <v>10</v>
      </c>
      <c r="G1138" s="117">
        <v>10</v>
      </c>
      <c r="H1138" s="118">
        <v>18900</v>
      </c>
      <c r="I1138" s="119">
        <f t="shared" si="70"/>
        <v>189000</v>
      </c>
      <c r="J1138" s="1" t="s">
        <v>330</v>
      </c>
      <c r="K1138" s="34" t="s">
        <v>333</v>
      </c>
    </row>
    <row r="1139" spans="2:11" ht="33.75" thickBot="1" x14ac:dyDescent="0.3">
      <c r="B1139" s="85">
        <f>IF(J1139&lt;&gt;"",VALUE(LEFT(B1138,FIND("/",B1138&amp;"/")-1))+1,LEFT(B1138,FIND("/",B1138&amp;"/")-1)&amp;"/"&amp;IF(ISNUMBER(SEARCH("/",B1138)),VALUE(RIGHT(B1138,LEN(B1138)-FIND("/",B1138)))+1,1))</f>
        <v>20260835</v>
      </c>
      <c r="C1139" s="24" t="s">
        <v>30</v>
      </c>
      <c r="D1139" s="24" t="s">
        <v>150</v>
      </c>
      <c r="E1139" s="115" t="s">
        <v>698</v>
      </c>
      <c r="F1139" s="116" t="s">
        <v>10</v>
      </c>
      <c r="G1139" s="117">
        <v>1</v>
      </c>
      <c r="H1139" s="118">
        <v>258000</v>
      </c>
      <c r="I1139" s="119">
        <f t="shared" si="70"/>
        <v>258000</v>
      </c>
      <c r="J1139" s="1" t="s">
        <v>330</v>
      </c>
      <c r="K1139" s="34" t="s">
        <v>333</v>
      </c>
    </row>
    <row r="1140" spans="2:11" ht="18" thickBot="1" x14ac:dyDescent="0.3">
      <c r="B1140" s="85">
        <f>IF(J1140&lt;&gt;"",VALUE(LEFT(B1139,FIND("/",B1139&amp;"/")-1))+1,LEFT(B1139,FIND("/",B1139&amp;"/")-1)&amp;"/"&amp;IF(ISNUMBER(SEARCH("/",B1139)),VALUE(RIGHT(B1139,LEN(B1139)-FIND("/",B1139)))+1,1))</f>
        <v>20260836</v>
      </c>
      <c r="C1140" s="131" t="s">
        <v>826</v>
      </c>
      <c r="D1140" s="24" t="s">
        <v>150</v>
      </c>
      <c r="E1140" s="115" t="s">
        <v>699</v>
      </c>
      <c r="F1140" s="116" t="s">
        <v>10</v>
      </c>
      <c r="G1140" s="117">
        <v>2</v>
      </c>
      <c r="H1140" s="118">
        <v>1140</v>
      </c>
      <c r="I1140" s="119">
        <f t="shared" ref="I1140:I1141" si="71">G1140*H1140</f>
        <v>2280</v>
      </c>
      <c r="J1140" s="1" t="s">
        <v>330</v>
      </c>
      <c r="K1140" s="34" t="s">
        <v>333</v>
      </c>
    </row>
    <row r="1141" spans="2:11" ht="18" thickBot="1" x14ac:dyDescent="0.3">
      <c r="B1141" s="85">
        <f>IF(J1141&lt;&gt;"",VALUE(LEFT(B1140,FIND("/",B1140&amp;"/")-1))+1,LEFT(B1140,FIND("/",B1140&amp;"/")-1)&amp;"/"&amp;IF(ISNUMBER(SEARCH("/",B1140)),VALUE(RIGHT(B1140,LEN(B1140)-FIND("/",B1140)))+1,1))</f>
        <v>20260837</v>
      </c>
      <c r="C1141" s="114" t="s">
        <v>730</v>
      </c>
      <c r="D1141" s="24" t="s">
        <v>150</v>
      </c>
      <c r="E1141" s="115" t="s">
        <v>700</v>
      </c>
      <c r="F1141" s="116" t="s">
        <v>10</v>
      </c>
      <c r="G1141" s="117">
        <v>2</v>
      </c>
      <c r="H1141" s="118">
        <v>6000</v>
      </c>
      <c r="I1141" s="119">
        <f t="shared" si="71"/>
        <v>12000</v>
      </c>
      <c r="J1141" s="1" t="s">
        <v>330</v>
      </c>
      <c r="K1141" s="34" t="s">
        <v>333</v>
      </c>
    </row>
    <row r="1142" spans="2:11" ht="18" thickBot="1" x14ac:dyDescent="0.3">
      <c r="B1142" s="85">
        <f>IF(J1142&lt;&gt;"",VALUE(LEFT(B1141,FIND("/",B1141&amp;"/")-1))+1,LEFT(B1141,FIND("/",B1141&amp;"/")-1)&amp;"/"&amp;IF(ISNUMBER(SEARCH("/",B1141)),VALUE(RIGHT(B1141,LEN(B1141)-FIND("/",B1141)))+1,1))</f>
        <v>20260838</v>
      </c>
      <c r="C1142" s="114" t="s">
        <v>730</v>
      </c>
      <c r="D1142" s="24" t="s">
        <v>150</v>
      </c>
      <c r="E1142" s="115" t="s">
        <v>700</v>
      </c>
      <c r="F1142" s="116" t="s">
        <v>10</v>
      </c>
      <c r="G1142" s="117">
        <v>2</v>
      </c>
      <c r="H1142" s="118">
        <v>7250</v>
      </c>
      <c r="I1142" s="119">
        <f t="shared" ref="I1142:I1143" si="72">G1142*H1142</f>
        <v>14500</v>
      </c>
      <c r="J1142" s="1" t="s">
        <v>330</v>
      </c>
      <c r="K1142" s="34" t="s">
        <v>333</v>
      </c>
    </row>
    <row r="1143" spans="2:11" ht="18" thickBot="1" x14ac:dyDescent="0.3">
      <c r="B1143" s="85">
        <f>IF(J1143&lt;&gt;"",VALUE(LEFT(B1142,FIND("/",B1142&amp;"/")-1))+1,LEFT(B1142,FIND("/",B1142&amp;"/")-1)&amp;"/"&amp;IF(ISNUMBER(SEARCH("/",B1142)),VALUE(RIGHT(B1142,LEN(B1142)-FIND("/",B1142)))+1,1))</f>
        <v>20260839</v>
      </c>
      <c r="C1143" s="114" t="s">
        <v>730</v>
      </c>
      <c r="D1143" s="24" t="s">
        <v>150</v>
      </c>
      <c r="E1143" s="115" t="s">
        <v>700</v>
      </c>
      <c r="F1143" s="116" t="s">
        <v>10</v>
      </c>
      <c r="G1143" s="117">
        <v>2</v>
      </c>
      <c r="H1143" s="118">
        <v>12000</v>
      </c>
      <c r="I1143" s="119">
        <f t="shared" si="72"/>
        <v>24000</v>
      </c>
      <c r="J1143" s="1" t="s">
        <v>330</v>
      </c>
      <c r="K1143" s="34" t="s">
        <v>333</v>
      </c>
    </row>
    <row r="1144" spans="2:11" ht="18" thickBot="1" x14ac:dyDescent="0.3">
      <c r="B1144" s="85">
        <f>IF(J1144&lt;&gt;"",VALUE(LEFT(B1143,FIND("/",B1143&amp;"/")-1))+1,LEFT(B1143,FIND("/",B1143&amp;"/")-1)&amp;"/"&amp;IF(ISNUMBER(SEARCH("/",B1143)),VALUE(RIGHT(B1143,LEN(B1143)-FIND("/",B1143)))+1,1))</f>
        <v>20260840</v>
      </c>
      <c r="C1144" s="114" t="s">
        <v>730</v>
      </c>
      <c r="D1144" s="24" t="s">
        <v>150</v>
      </c>
      <c r="E1144" s="115" t="s">
        <v>701</v>
      </c>
      <c r="F1144" s="116" t="s">
        <v>10</v>
      </c>
      <c r="G1144" s="117">
        <v>5</v>
      </c>
      <c r="H1144" s="118">
        <v>1300</v>
      </c>
      <c r="I1144" s="119">
        <f t="shared" ref="I1144:I1145" si="73">G1144*H1144</f>
        <v>6500</v>
      </c>
      <c r="J1144" s="1" t="s">
        <v>330</v>
      </c>
      <c r="K1144" s="34" t="s">
        <v>333</v>
      </c>
    </row>
    <row r="1145" spans="2:11" ht="18" thickBot="1" x14ac:dyDescent="0.3">
      <c r="B1145" s="85">
        <f>IF(J1145&lt;&gt;"",VALUE(LEFT(B1144,FIND("/",B1144&amp;"/")-1))+1,LEFT(B1144,FIND("/",B1144&amp;"/")-1)&amp;"/"&amp;IF(ISNUMBER(SEARCH("/",B1144)),VALUE(RIGHT(B1144,LEN(B1144)-FIND("/",B1144)))+1,1))</f>
        <v>20260841</v>
      </c>
      <c r="C1145" s="114" t="s">
        <v>730</v>
      </c>
      <c r="D1145" s="24" t="s">
        <v>150</v>
      </c>
      <c r="E1145" s="115" t="s">
        <v>701</v>
      </c>
      <c r="F1145" s="116" t="s">
        <v>10</v>
      </c>
      <c r="G1145" s="117">
        <v>5</v>
      </c>
      <c r="H1145" s="118">
        <v>2000</v>
      </c>
      <c r="I1145" s="119">
        <f t="shared" si="73"/>
        <v>10000</v>
      </c>
      <c r="J1145" s="1" t="s">
        <v>330</v>
      </c>
      <c r="K1145" s="34" t="s">
        <v>333</v>
      </c>
    </row>
    <row r="1146" spans="2:11" ht="18" thickBot="1" x14ac:dyDescent="0.3">
      <c r="B1146" s="85">
        <f>IF(J1146&lt;&gt;"",VALUE(LEFT(B1145,FIND("/",B1145&amp;"/")-1))+1,LEFT(B1145,FIND("/",B1145&amp;"/")-1)&amp;"/"&amp;IF(ISNUMBER(SEARCH("/",B1145)),VALUE(RIGHT(B1145,LEN(B1145)-FIND("/",B1145)))+1,1))</f>
        <v>20260842</v>
      </c>
      <c r="C1146" s="114" t="s">
        <v>730</v>
      </c>
      <c r="D1146" s="24" t="s">
        <v>150</v>
      </c>
      <c r="E1146" s="115" t="s">
        <v>701</v>
      </c>
      <c r="F1146" s="116" t="s">
        <v>10</v>
      </c>
      <c r="G1146" s="117">
        <v>5</v>
      </c>
      <c r="H1146" s="118">
        <v>2000</v>
      </c>
      <c r="I1146" s="119">
        <f t="shared" ref="I1146:I1147" si="74">G1146*H1146</f>
        <v>10000</v>
      </c>
      <c r="J1146" s="1" t="s">
        <v>330</v>
      </c>
      <c r="K1146" s="34" t="s">
        <v>333</v>
      </c>
    </row>
    <row r="1147" spans="2:11" ht="18" thickBot="1" x14ac:dyDescent="0.3">
      <c r="B1147" s="85">
        <f>IF(J1147&lt;&gt;"",VALUE(LEFT(B1146,FIND("/",B1146&amp;"/")-1))+1,LEFT(B1146,FIND("/",B1146&amp;"/")-1)&amp;"/"&amp;IF(ISNUMBER(SEARCH("/",B1146)),VALUE(RIGHT(B1146,LEN(B1146)-FIND("/",B1146)))+1,1))</f>
        <v>20260843</v>
      </c>
      <c r="C1147" s="114" t="s">
        <v>730</v>
      </c>
      <c r="D1147" s="24" t="s">
        <v>150</v>
      </c>
      <c r="E1147" s="115" t="s">
        <v>570</v>
      </c>
      <c r="F1147" s="116" t="s">
        <v>10</v>
      </c>
      <c r="G1147" s="117">
        <v>10</v>
      </c>
      <c r="H1147" s="118">
        <v>650</v>
      </c>
      <c r="I1147" s="119">
        <f t="shared" si="74"/>
        <v>6500</v>
      </c>
      <c r="J1147" s="1" t="s">
        <v>330</v>
      </c>
      <c r="K1147" s="34" t="s">
        <v>333</v>
      </c>
    </row>
    <row r="1148" spans="2:11" ht="18" thickBot="1" x14ac:dyDescent="0.3">
      <c r="B1148" s="85">
        <f>IF(J1148&lt;&gt;"",VALUE(LEFT(B1147,FIND("/",B1147&amp;"/")-1))+1,LEFT(B1147,FIND("/",B1147&amp;"/")-1)&amp;"/"&amp;IF(ISNUMBER(SEARCH("/",B1147)),VALUE(RIGHT(B1147,LEN(B1147)-FIND("/",B1147)))+1,1))</f>
        <v>20260844</v>
      </c>
      <c r="C1148" s="114" t="s">
        <v>676</v>
      </c>
      <c r="D1148" s="24" t="s">
        <v>150</v>
      </c>
      <c r="E1148" s="115" t="s">
        <v>553</v>
      </c>
      <c r="F1148" s="116" t="s">
        <v>10</v>
      </c>
      <c r="G1148" s="117">
        <v>10</v>
      </c>
      <c r="H1148" s="118">
        <v>1400</v>
      </c>
      <c r="I1148" s="119">
        <f t="shared" ref="I1148:I1149" si="75">G1148*H1148</f>
        <v>14000</v>
      </c>
      <c r="J1148" s="1" t="s">
        <v>330</v>
      </c>
      <c r="K1148" s="34" t="s">
        <v>333</v>
      </c>
    </row>
    <row r="1149" spans="2:11" ht="18" thickBot="1" x14ac:dyDescent="0.3">
      <c r="B1149" s="85">
        <f>IF(J1149&lt;&gt;"",VALUE(LEFT(B1148,FIND("/",B1148&amp;"/")-1))+1,LEFT(B1148,FIND("/",B1148&amp;"/")-1)&amp;"/"&amp;IF(ISNUMBER(SEARCH("/",B1148)),VALUE(RIGHT(B1148,LEN(B1148)-FIND("/",B1148)))+1,1))</f>
        <v>20260845</v>
      </c>
      <c r="C1149" s="114" t="s">
        <v>676</v>
      </c>
      <c r="D1149" s="24" t="s">
        <v>150</v>
      </c>
      <c r="E1149" s="115" t="s">
        <v>553</v>
      </c>
      <c r="F1149" s="116" t="s">
        <v>10</v>
      </c>
      <c r="G1149" s="117">
        <v>10</v>
      </c>
      <c r="H1149" s="118">
        <v>2800</v>
      </c>
      <c r="I1149" s="119">
        <f t="shared" si="75"/>
        <v>28000</v>
      </c>
      <c r="J1149" s="1" t="s">
        <v>330</v>
      </c>
      <c r="K1149" s="34" t="s">
        <v>333</v>
      </c>
    </row>
    <row r="1150" spans="2:11" ht="18" thickBot="1" x14ac:dyDescent="0.3">
      <c r="B1150" s="85">
        <f>IF(J1150&lt;&gt;"",VALUE(LEFT(B1149,FIND("/",B1149&amp;"/")-1))+1,LEFT(B1149,FIND("/",B1149&amp;"/")-1)&amp;"/"&amp;IF(ISNUMBER(SEARCH("/",B1149)),VALUE(RIGHT(B1149,LEN(B1149)-FIND("/",B1149)))+1,1))</f>
        <v>20260846</v>
      </c>
      <c r="C1150" s="114" t="s">
        <v>676</v>
      </c>
      <c r="D1150" s="24" t="s">
        <v>150</v>
      </c>
      <c r="E1150" s="115" t="s">
        <v>514</v>
      </c>
      <c r="F1150" s="116" t="s">
        <v>10</v>
      </c>
      <c r="G1150" s="117">
        <v>5</v>
      </c>
      <c r="H1150" s="118">
        <v>750</v>
      </c>
      <c r="I1150" s="119">
        <f t="shared" ref="I1150:I1151" si="76">G1150*H1150</f>
        <v>3750</v>
      </c>
      <c r="J1150" s="1" t="s">
        <v>330</v>
      </c>
      <c r="K1150" s="34" t="s">
        <v>333</v>
      </c>
    </row>
    <row r="1151" spans="2:11" ht="18" thickBot="1" x14ac:dyDescent="0.3">
      <c r="B1151" s="85">
        <f>IF(J1151&lt;&gt;"",VALUE(LEFT(B1150,FIND("/",B1150&amp;"/")-1))+1,LEFT(B1150,FIND("/",B1150&amp;"/")-1)&amp;"/"&amp;IF(ISNUMBER(SEARCH("/",B1150)),VALUE(RIGHT(B1150,LEN(B1150)-FIND("/",B1150)))+1,1))</f>
        <v>20260847</v>
      </c>
      <c r="C1151" s="114" t="s">
        <v>676</v>
      </c>
      <c r="D1151" s="24" t="s">
        <v>150</v>
      </c>
      <c r="E1151" s="115" t="s">
        <v>514</v>
      </c>
      <c r="F1151" s="116" t="s">
        <v>10</v>
      </c>
      <c r="G1151" s="117">
        <v>5</v>
      </c>
      <c r="H1151" s="118">
        <v>700</v>
      </c>
      <c r="I1151" s="119">
        <f t="shared" si="76"/>
        <v>3500</v>
      </c>
      <c r="J1151" s="1" t="s">
        <v>330</v>
      </c>
      <c r="K1151" s="34" t="s">
        <v>333</v>
      </c>
    </row>
    <row r="1152" spans="2:11" ht="18" thickBot="1" x14ac:dyDescent="0.3">
      <c r="B1152" s="85">
        <f>IF(J1152&lt;&gt;"",VALUE(LEFT(B1151,FIND("/",B1151&amp;"/")-1))+1,LEFT(B1151,FIND("/",B1151&amp;"/")-1)&amp;"/"&amp;IF(ISNUMBER(SEARCH("/",B1151)),VALUE(RIGHT(B1151,LEN(B1151)-FIND("/",B1151)))+1,1))</f>
        <v>20260848</v>
      </c>
      <c r="C1152" s="114" t="s">
        <v>774</v>
      </c>
      <c r="D1152" s="24" t="s">
        <v>150</v>
      </c>
      <c r="E1152" s="115" t="s">
        <v>709</v>
      </c>
      <c r="F1152" s="116" t="s">
        <v>10</v>
      </c>
      <c r="G1152" s="117">
        <v>2</v>
      </c>
      <c r="H1152" s="118">
        <v>140000</v>
      </c>
      <c r="I1152" s="119">
        <f>G1152*H1152</f>
        <v>280000</v>
      </c>
      <c r="J1152" s="1" t="s">
        <v>330</v>
      </c>
      <c r="K1152" s="34" t="s">
        <v>333</v>
      </c>
    </row>
    <row r="1153" spans="2:11" ht="18" thickBot="1" x14ac:dyDescent="0.3">
      <c r="B1153" s="85">
        <f>IF(J1153&lt;&gt;"",VALUE(LEFT(B1152,FIND("/",B1152&amp;"/")-1))+1,LEFT(B1152,FIND("/",B1152&amp;"/")-1)&amp;"/"&amp;IF(ISNUMBER(SEARCH("/",B1152)),VALUE(RIGHT(B1152,LEN(B1152)-FIND("/",B1152)))+1,1))</f>
        <v>20260849</v>
      </c>
      <c r="C1153" s="114" t="s">
        <v>27</v>
      </c>
      <c r="D1153" s="24" t="s">
        <v>152</v>
      </c>
      <c r="E1153" s="115" t="s">
        <v>605</v>
      </c>
      <c r="F1153" s="116" t="s">
        <v>8</v>
      </c>
      <c r="G1153" s="117">
        <v>1</v>
      </c>
      <c r="H1153" s="118">
        <f>120*391.14*1</f>
        <v>46936.799999999996</v>
      </c>
      <c r="I1153" s="119">
        <f>G1153*H1153</f>
        <v>46936.799999999996</v>
      </c>
      <c r="J1153" s="1" t="s">
        <v>330</v>
      </c>
      <c r="K1153" s="34" t="s">
        <v>333</v>
      </c>
    </row>
    <row r="1154" spans="2:11" ht="18" thickBot="1" x14ac:dyDescent="0.3">
      <c r="B1154" s="85">
        <f>IF(J1154&lt;&gt;"",VALUE(LEFT(B1153,FIND("/",B1153&amp;"/")-1))+1,LEFT(B1153,FIND("/",B1153&amp;"/")-1)&amp;"/"&amp;IF(ISNUMBER(SEARCH("/",B1153)),VALUE(RIGHT(B1153,LEN(B1153)-FIND("/",B1153)))+1,1))</f>
        <v>20260850</v>
      </c>
      <c r="C1154" s="114" t="s">
        <v>703</v>
      </c>
      <c r="D1154" s="24" t="s">
        <v>150</v>
      </c>
      <c r="E1154" s="115" t="s">
        <v>713</v>
      </c>
      <c r="F1154" s="116"/>
      <c r="G1154" s="117"/>
      <c r="H1154" s="118"/>
      <c r="I1154" s="119">
        <f>SUM(I1155:I1156)</f>
        <v>302400</v>
      </c>
      <c r="J1154" s="1" t="s">
        <v>330</v>
      </c>
      <c r="K1154" s="34" t="s">
        <v>333</v>
      </c>
    </row>
    <row r="1155" spans="2:11" ht="18" outlineLevel="1" thickBot="1" x14ac:dyDescent="0.3">
      <c r="B1155" s="85" t="str">
        <f>IF(J1155&lt;&gt;"",VALUE(LEFT(B1154,FIND("/",B1154&amp;"/")-1))+1,LEFT(B1154,FIND("/",B1154&amp;"/")-1)&amp;"/"&amp;IF(ISNUMBER(SEARCH("/",B1154)),VALUE(RIGHT(B1154,LEN(B1154)-FIND("/",B1154)))+1,1))</f>
        <v>20260850/1</v>
      </c>
      <c r="C1155" s="133" t="s">
        <v>703</v>
      </c>
      <c r="D1155" s="39" t="s">
        <v>150</v>
      </c>
      <c r="E1155" s="40" t="s">
        <v>713</v>
      </c>
      <c r="F1155" s="34" t="s">
        <v>10</v>
      </c>
      <c r="G1155" s="97">
        <v>20</v>
      </c>
      <c r="H1155" s="41">
        <v>5600</v>
      </c>
      <c r="I1155" s="41">
        <f t="shared" ref="I1155:I1156" si="77">G1155*H1155</f>
        <v>112000</v>
      </c>
      <c r="J1155" s="1"/>
      <c r="K1155" s="34"/>
    </row>
    <row r="1156" spans="2:11" ht="18" outlineLevel="1" thickBot="1" x14ac:dyDescent="0.3">
      <c r="B1156" s="85" t="str">
        <f>IF(J1156&lt;&gt;"",VALUE(LEFT(B1155,FIND("/",B1155&amp;"/")-1))+1,LEFT(B1155,FIND("/",B1155&amp;"/")-1)&amp;"/"&amp;IF(ISNUMBER(SEARCH("/",B1155)),VALUE(RIGHT(B1155,LEN(B1155)-FIND("/",B1155)))+1,1))</f>
        <v>20260850/2</v>
      </c>
      <c r="C1156" s="133" t="s">
        <v>703</v>
      </c>
      <c r="D1156" s="39" t="s">
        <v>150</v>
      </c>
      <c r="E1156" s="40" t="s">
        <v>713</v>
      </c>
      <c r="F1156" s="34" t="s">
        <v>10</v>
      </c>
      <c r="G1156" s="97">
        <v>34</v>
      </c>
      <c r="H1156" s="41">
        <v>5600</v>
      </c>
      <c r="I1156" s="41">
        <f t="shared" si="77"/>
        <v>190400</v>
      </c>
      <c r="J1156" s="1"/>
      <c r="K1156" s="34"/>
    </row>
    <row r="1157" spans="2:11" ht="18" thickBot="1" x14ac:dyDescent="0.3">
      <c r="B1157" s="85">
        <f>IF(J1157&lt;&gt;"",VALUE(LEFT(B1156,FIND("/",B1156&amp;"/")-1))+1,LEFT(B1156,FIND("/",B1156&amp;"/")-1)&amp;"/"&amp;IF(ISNUMBER(SEARCH("/",B1156)),VALUE(RIGHT(B1156,LEN(B1156)-FIND("/",B1156)))+1,1))</f>
        <v>20260851</v>
      </c>
      <c r="C1157" s="114" t="s">
        <v>703</v>
      </c>
      <c r="D1157" s="24" t="s">
        <v>150</v>
      </c>
      <c r="E1157" s="115" t="s">
        <v>714</v>
      </c>
      <c r="F1157" s="116"/>
      <c r="G1157" s="117"/>
      <c r="H1157" s="118"/>
      <c r="I1157" s="119">
        <f>SUM(I1158:I1159)</f>
        <v>20000</v>
      </c>
      <c r="J1157" s="1" t="s">
        <v>330</v>
      </c>
      <c r="K1157" s="34" t="s">
        <v>333</v>
      </c>
    </row>
    <row r="1158" spans="2:11" ht="18" outlineLevel="1" thickBot="1" x14ac:dyDescent="0.3">
      <c r="B1158" s="85" t="str">
        <f>IF(J1158&lt;&gt;"",VALUE(LEFT(B1157,FIND("/",B1157&amp;"/")-1))+1,LEFT(B1157,FIND("/",B1157&amp;"/")-1)&amp;"/"&amp;IF(ISNUMBER(SEARCH("/",B1157)),VALUE(RIGHT(B1157,LEN(B1157)-FIND("/",B1157)))+1,1))</f>
        <v>20260851/1</v>
      </c>
      <c r="C1158" s="133" t="s">
        <v>703</v>
      </c>
      <c r="D1158" s="39" t="s">
        <v>150</v>
      </c>
      <c r="E1158" s="40" t="s">
        <v>714</v>
      </c>
      <c r="F1158" s="34" t="s">
        <v>64</v>
      </c>
      <c r="G1158" s="97">
        <v>2</v>
      </c>
      <c r="H1158" s="41">
        <v>4000</v>
      </c>
      <c r="I1158" s="41">
        <f t="shared" ref="I1158:I1164" si="78">G1158*H1158</f>
        <v>8000</v>
      </c>
      <c r="J1158" s="34"/>
      <c r="K1158" s="34"/>
    </row>
    <row r="1159" spans="2:11" ht="18" outlineLevel="1" thickBot="1" x14ac:dyDescent="0.3">
      <c r="B1159" s="85" t="str">
        <f>IF(J1159&lt;&gt;"",VALUE(LEFT(B1158,FIND("/",B1158&amp;"/")-1))+1,LEFT(B1158,FIND("/",B1158&amp;"/")-1)&amp;"/"&amp;IF(ISNUMBER(SEARCH("/",B1158)),VALUE(RIGHT(B1158,LEN(B1158)-FIND("/",B1158)))+1,1))</f>
        <v>20260851/2</v>
      </c>
      <c r="C1159" s="133" t="s">
        <v>703</v>
      </c>
      <c r="D1159" s="39" t="s">
        <v>150</v>
      </c>
      <c r="E1159" s="40" t="s">
        <v>714</v>
      </c>
      <c r="F1159" s="34" t="s">
        <v>64</v>
      </c>
      <c r="G1159" s="97">
        <v>3</v>
      </c>
      <c r="H1159" s="41">
        <v>4000</v>
      </c>
      <c r="I1159" s="41">
        <f t="shared" si="78"/>
        <v>12000</v>
      </c>
      <c r="J1159" s="34"/>
      <c r="K1159" s="34"/>
    </row>
    <row r="1160" spans="2:11" ht="18" thickBot="1" x14ac:dyDescent="0.3">
      <c r="B1160" s="85">
        <f>IF(J1160&lt;&gt;"",VALUE(LEFT(B1159,FIND("/",B1159&amp;"/")-1))+1,LEFT(B1159,FIND("/",B1159&amp;"/")-1)&amp;"/"&amp;IF(ISNUMBER(SEARCH("/",B1159)),VALUE(RIGHT(B1159,LEN(B1159)-FIND("/",B1159)))+1,1))</f>
        <v>20260852</v>
      </c>
      <c r="C1160" s="131" t="s">
        <v>676</v>
      </c>
      <c r="D1160" s="24" t="s">
        <v>150</v>
      </c>
      <c r="E1160" s="115" t="s">
        <v>715</v>
      </c>
      <c r="F1160" s="116" t="s">
        <v>10</v>
      </c>
      <c r="G1160" s="117">
        <v>20</v>
      </c>
      <c r="H1160" s="118">
        <v>17500</v>
      </c>
      <c r="I1160" s="119">
        <f t="shared" si="78"/>
        <v>350000</v>
      </c>
      <c r="J1160" s="1" t="s">
        <v>330</v>
      </c>
      <c r="K1160" s="34" t="s">
        <v>333</v>
      </c>
    </row>
    <row r="1161" spans="2:11" ht="18" thickBot="1" x14ac:dyDescent="0.3">
      <c r="B1161" s="85">
        <f>IF(J1161&lt;&gt;"",VALUE(LEFT(B1160,FIND("/",B1160&amp;"/")-1))+1,LEFT(B1160,FIND("/",B1160&amp;"/")-1)&amp;"/"&amp;IF(ISNUMBER(SEARCH("/",B1160)),VALUE(RIGHT(B1160,LEN(B1160)-FIND("/",B1160)))+1,1))</f>
        <v>20260853</v>
      </c>
      <c r="C1161" s="131" t="s">
        <v>676</v>
      </c>
      <c r="D1161" s="24" t="s">
        <v>150</v>
      </c>
      <c r="E1161" s="115" t="s">
        <v>578</v>
      </c>
      <c r="F1161" s="116" t="s">
        <v>10</v>
      </c>
      <c r="G1161" s="117">
        <v>40</v>
      </c>
      <c r="H1161" s="118">
        <v>2200</v>
      </c>
      <c r="I1161" s="119">
        <f t="shared" si="78"/>
        <v>88000</v>
      </c>
      <c r="J1161" s="1" t="s">
        <v>330</v>
      </c>
      <c r="K1161" s="34" t="s">
        <v>333</v>
      </c>
    </row>
    <row r="1162" spans="2:11" ht="18" thickBot="1" x14ac:dyDescent="0.3">
      <c r="B1162" s="85">
        <f>IF(J1162&lt;&gt;"",VALUE(LEFT(B1161,FIND("/",B1161&amp;"/")-1))+1,LEFT(B1161,FIND("/",B1161&amp;"/")-1)&amp;"/"&amp;IF(ISNUMBER(SEARCH("/",B1161)),VALUE(RIGHT(B1161,LEN(B1161)-FIND("/",B1161)))+1,1))</f>
        <v>20260854</v>
      </c>
      <c r="C1162" s="131" t="s">
        <v>676</v>
      </c>
      <c r="D1162" s="24" t="s">
        <v>150</v>
      </c>
      <c r="E1162" s="115" t="s">
        <v>578</v>
      </c>
      <c r="F1162" s="116" t="s">
        <v>10</v>
      </c>
      <c r="G1162" s="117">
        <v>40</v>
      </c>
      <c r="H1162" s="118">
        <v>1900</v>
      </c>
      <c r="I1162" s="119">
        <f t="shared" si="78"/>
        <v>76000</v>
      </c>
      <c r="J1162" s="1" t="s">
        <v>330</v>
      </c>
      <c r="K1162" s="34" t="s">
        <v>333</v>
      </c>
    </row>
    <row r="1163" spans="2:11" ht="18" thickBot="1" x14ac:dyDescent="0.3">
      <c r="B1163" s="85">
        <f>IF(J1163&lt;&gt;"",VALUE(LEFT(B1162,FIND("/",B1162&amp;"/")-1))+1,LEFT(B1162,FIND("/",B1162&amp;"/")-1)&amp;"/"&amp;IF(ISNUMBER(SEARCH("/",B1162)),VALUE(RIGHT(B1162,LEN(B1162)-FIND("/",B1162)))+1,1))</f>
        <v>20260855</v>
      </c>
      <c r="C1163" s="114" t="s">
        <v>730</v>
      </c>
      <c r="D1163" s="24" t="s">
        <v>150</v>
      </c>
      <c r="E1163" s="115" t="s">
        <v>231</v>
      </c>
      <c r="F1163" s="116" t="s">
        <v>26</v>
      </c>
      <c r="G1163" s="117">
        <v>200</v>
      </c>
      <c r="H1163" s="118">
        <v>240</v>
      </c>
      <c r="I1163" s="119">
        <f t="shared" si="78"/>
        <v>48000</v>
      </c>
      <c r="J1163" s="1" t="s">
        <v>330</v>
      </c>
      <c r="K1163" s="34" t="s">
        <v>333</v>
      </c>
    </row>
    <row r="1164" spans="2:11" ht="18" thickBot="1" x14ac:dyDescent="0.3">
      <c r="B1164" s="85">
        <f>IF(J1164&lt;&gt;"",VALUE(LEFT(B1163,FIND("/",B1163&amp;"/")-1))+1,LEFT(B1163,FIND("/",B1163&amp;"/")-1)&amp;"/"&amp;IF(ISNUMBER(SEARCH("/",B1163)),VALUE(RIGHT(B1163,LEN(B1163)-FIND("/",B1163)))+1,1))</f>
        <v>20260856</v>
      </c>
      <c r="C1164" s="131" t="s">
        <v>676</v>
      </c>
      <c r="D1164" s="24" t="s">
        <v>150</v>
      </c>
      <c r="E1164" s="115" t="s">
        <v>716</v>
      </c>
      <c r="F1164" s="116" t="s">
        <v>10</v>
      </c>
      <c r="G1164" s="117">
        <v>500</v>
      </c>
      <c r="H1164" s="118">
        <v>35</v>
      </c>
      <c r="I1164" s="119">
        <f t="shared" si="78"/>
        <v>17500</v>
      </c>
      <c r="J1164" s="1" t="s">
        <v>330</v>
      </c>
      <c r="K1164" s="34" t="s">
        <v>333</v>
      </c>
    </row>
    <row r="1165" spans="2:11" ht="18" thickBot="1" x14ac:dyDescent="0.3">
      <c r="B1165" s="85">
        <f>IF(J1165&lt;&gt;"",VALUE(LEFT(B1164,FIND("/",B1164&amp;"/")-1))+1,LEFT(B1164,FIND("/",B1164&amp;"/")-1)&amp;"/"&amp;IF(ISNUMBER(SEARCH("/",B1164)),VALUE(RIGHT(B1164,LEN(B1164)-FIND("/",B1164)))+1,1))</f>
        <v>20260857</v>
      </c>
      <c r="C1165" s="131" t="s">
        <v>676</v>
      </c>
      <c r="D1165" s="24" t="s">
        <v>150</v>
      </c>
      <c r="E1165" s="115" t="s">
        <v>717</v>
      </c>
      <c r="F1165" s="116" t="s">
        <v>10</v>
      </c>
      <c r="G1165" s="117">
        <v>500</v>
      </c>
      <c r="H1165" s="118">
        <v>12</v>
      </c>
      <c r="I1165" s="119">
        <f t="shared" ref="I1165:I1179" si="79">G1165*H1165</f>
        <v>6000</v>
      </c>
      <c r="J1165" s="1" t="s">
        <v>330</v>
      </c>
      <c r="K1165" s="34" t="s">
        <v>333</v>
      </c>
    </row>
    <row r="1166" spans="2:11" ht="18" thickBot="1" x14ac:dyDescent="0.3">
      <c r="B1166" s="85">
        <f>IF(J1166&lt;&gt;"",VALUE(LEFT(B1165,FIND("/",B1165&amp;"/")-1))+1,LEFT(B1165,FIND("/",B1165&amp;"/")-1)&amp;"/"&amp;IF(ISNUMBER(SEARCH("/",B1165)),VALUE(RIGHT(B1165,LEN(B1165)-FIND("/",B1165)))+1,1))</f>
        <v>20260858</v>
      </c>
      <c r="C1166" s="114" t="s">
        <v>36</v>
      </c>
      <c r="D1166" s="24" t="s">
        <v>152</v>
      </c>
      <c r="E1166" s="115" t="s">
        <v>718</v>
      </c>
      <c r="F1166" s="116" t="s">
        <v>8</v>
      </c>
      <c r="G1166" s="117">
        <v>1</v>
      </c>
      <c r="H1166" s="118">
        <v>125000</v>
      </c>
      <c r="I1166" s="119">
        <f t="shared" si="79"/>
        <v>125000</v>
      </c>
      <c r="J1166" s="1" t="s">
        <v>330</v>
      </c>
      <c r="K1166" s="34" t="s">
        <v>333</v>
      </c>
    </row>
    <row r="1167" spans="2:11" ht="18" thickBot="1" x14ac:dyDescent="0.3">
      <c r="B1167" s="85">
        <f>IF(J1167&lt;&gt;"",VALUE(LEFT(B1166,FIND("/",B1166&amp;"/")-1))+1,LEFT(B1166,FIND("/",B1166&amp;"/")-1)&amp;"/"&amp;IF(ISNUMBER(SEARCH("/",B1166)),VALUE(RIGHT(B1166,LEN(B1166)-FIND("/",B1166)))+1,1))</f>
        <v>20260859</v>
      </c>
      <c r="C1167" s="131" t="s">
        <v>676</v>
      </c>
      <c r="D1167" s="24" t="s">
        <v>150</v>
      </c>
      <c r="E1167" s="115" t="s">
        <v>515</v>
      </c>
      <c r="F1167" s="116" t="s">
        <v>10</v>
      </c>
      <c r="G1167" s="117">
        <v>2</v>
      </c>
      <c r="H1167" s="118">
        <v>54400</v>
      </c>
      <c r="I1167" s="119">
        <f t="shared" si="79"/>
        <v>108800</v>
      </c>
      <c r="J1167" s="1" t="s">
        <v>330</v>
      </c>
      <c r="K1167" s="34" t="s">
        <v>333</v>
      </c>
    </row>
    <row r="1168" spans="2:11" ht="18" thickBot="1" x14ac:dyDescent="0.3">
      <c r="B1168" s="85">
        <f>IF(J1168&lt;&gt;"",VALUE(LEFT(B1167,FIND("/",B1167&amp;"/")-1))+1,LEFT(B1167,FIND("/",B1167&amp;"/")-1)&amp;"/"&amp;IF(ISNUMBER(SEARCH("/",B1167)),VALUE(RIGHT(B1167,LEN(B1167)-FIND("/",B1167)))+1,1))</f>
        <v>20260860</v>
      </c>
      <c r="C1168" s="114" t="s">
        <v>774</v>
      </c>
      <c r="D1168" s="24" t="s">
        <v>150</v>
      </c>
      <c r="E1168" s="115" t="s">
        <v>352</v>
      </c>
      <c r="F1168" s="116" t="s">
        <v>10</v>
      </c>
      <c r="G1168" s="117">
        <v>25</v>
      </c>
      <c r="H1168" s="118">
        <v>7100</v>
      </c>
      <c r="I1168" s="119">
        <f t="shared" si="79"/>
        <v>177500</v>
      </c>
      <c r="J1168" s="1" t="s">
        <v>330</v>
      </c>
      <c r="K1168" s="34" t="s">
        <v>333</v>
      </c>
    </row>
    <row r="1169" spans="2:11" ht="18" thickBot="1" x14ac:dyDescent="0.3">
      <c r="B1169" s="85">
        <f>IF(J1169&lt;&gt;"",VALUE(LEFT(B1168,FIND("/",B1168&amp;"/")-1))+1,LEFT(B1168,FIND("/",B1168&amp;"/")-1)&amp;"/"&amp;IF(ISNUMBER(SEARCH("/",B1168)),VALUE(RIGHT(B1168,LEN(B1168)-FIND("/",B1168)))+1,1))</f>
        <v>20260861</v>
      </c>
      <c r="C1169" s="114" t="s">
        <v>774</v>
      </c>
      <c r="D1169" s="24" t="s">
        <v>150</v>
      </c>
      <c r="E1169" s="115" t="s">
        <v>719</v>
      </c>
      <c r="F1169" s="116" t="s">
        <v>10</v>
      </c>
      <c r="G1169" s="117">
        <v>25</v>
      </c>
      <c r="H1169" s="118">
        <v>2210</v>
      </c>
      <c r="I1169" s="119">
        <f t="shared" si="79"/>
        <v>55250</v>
      </c>
      <c r="J1169" s="1" t="s">
        <v>330</v>
      </c>
      <c r="K1169" s="34" t="s">
        <v>333</v>
      </c>
    </row>
    <row r="1170" spans="2:11" ht="18" thickBot="1" x14ac:dyDescent="0.3">
      <c r="B1170" s="85">
        <f>IF(J1170&lt;&gt;"",VALUE(LEFT(B1169,FIND("/",B1169&amp;"/")-1))+1,LEFT(B1169,FIND("/",B1169&amp;"/")-1)&amp;"/"&amp;IF(ISNUMBER(SEARCH("/",B1169)),VALUE(RIGHT(B1169,LEN(B1169)-FIND("/",B1169)))+1,1))</f>
        <v>20260862</v>
      </c>
      <c r="C1170" s="114" t="s">
        <v>774</v>
      </c>
      <c r="D1170" s="24" t="s">
        <v>150</v>
      </c>
      <c r="E1170" s="115" t="s">
        <v>720</v>
      </c>
      <c r="F1170" s="116" t="s">
        <v>10</v>
      </c>
      <c r="G1170" s="117">
        <v>25</v>
      </c>
      <c r="H1170" s="118">
        <v>1000</v>
      </c>
      <c r="I1170" s="119">
        <f t="shared" si="79"/>
        <v>25000</v>
      </c>
      <c r="J1170" s="1" t="s">
        <v>330</v>
      </c>
      <c r="K1170" s="34" t="s">
        <v>333</v>
      </c>
    </row>
    <row r="1171" spans="2:11" ht="18" thickBot="1" x14ac:dyDescent="0.3">
      <c r="B1171" s="85">
        <f>IF(J1171&lt;&gt;"",VALUE(LEFT(B1170,FIND("/",B1170&amp;"/")-1))+1,LEFT(B1170,FIND("/",B1170&amp;"/")-1)&amp;"/"&amp;IF(ISNUMBER(SEARCH("/",B1170)),VALUE(RIGHT(B1170,LEN(B1170)-FIND("/",B1170)))+1,1))</f>
        <v>20260863</v>
      </c>
      <c r="C1171" s="114" t="s">
        <v>52</v>
      </c>
      <c r="D1171" s="24" t="s">
        <v>150</v>
      </c>
      <c r="E1171" s="115" t="s">
        <v>721</v>
      </c>
      <c r="F1171" s="116" t="s">
        <v>10</v>
      </c>
      <c r="G1171" s="117">
        <v>2</v>
      </c>
      <c r="H1171" s="118">
        <v>150000</v>
      </c>
      <c r="I1171" s="119">
        <f t="shared" si="79"/>
        <v>300000</v>
      </c>
      <c r="J1171" s="1" t="s">
        <v>330</v>
      </c>
      <c r="K1171" s="34" t="s">
        <v>333</v>
      </c>
    </row>
    <row r="1172" spans="2:11" ht="18" thickBot="1" x14ac:dyDescent="0.3">
      <c r="B1172" s="85">
        <f>IF(J1172&lt;&gt;"",VALUE(LEFT(B1171,FIND("/",B1171&amp;"/")-1))+1,LEFT(B1171,FIND("/",B1171&amp;"/")-1)&amp;"/"&amp;IF(ISNUMBER(SEARCH("/",B1171)),VALUE(RIGHT(B1171,LEN(B1171)-FIND("/",B1171)))+1,1))</f>
        <v>20260864</v>
      </c>
      <c r="C1172" s="114" t="s">
        <v>774</v>
      </c>
      <c r="D1172" s="24" t="s">
        <v>150</v>
      </c>
      <c r="E1172" s="115" t="s">
        <v>722</v>
      </c>
      <c r="F1172" s="116" t="s">
        <v>10</v>
      </c>
      <c r="G1172" s="117">
        <v>7</v>
      </c>
      <c r="H1172" s="118">
        <v>3000</v>
      </c>
      <c r="I1172" s="119">
        <f t="shared" si="79"/>
        <v>21000</v>
      </c>
      <c r="J1172" s="1" t="s">
        <v>330</v>
      </c>
      <c r="K1172" s="34" t="s">
        <v>333</v>
      </c>
    </row>
    <row r="1173" spans="2:11" ht="18" thickBot="1" x14ac:dyDescent="0.3">
      <c r="B1173" s="85">
        <f>IF(J1173&lt;&gt;"",VALUE(LEFT(B1172,FIND("/",B1172&amp;"/")-1))+1,LEFT(B1172,FIND("/",B1172&amp;"/")-1)&amp;"/"&amp;IF(ISNUMBER(SEARCH("/",B1172)),VALUE(RIGHT(B1172,LEN(B1172)-FIND("/",B1172)))+1,1))</f>
        <v>20260865</v>
      </c>
      <c r="C1173" s="114" t="s">
        <v>55</v>
      </c>
      <c r="D1173" s="24" t="s">
        <v>150</v>
      </c>
      <c r="E1173" s="115" t="s">
        <v>657</v>
      </c>
      <c r="F1173" s="116"/>
      <c r="G1173" s="117"/>
      <c r="H1173" s="118"/>
      <c r="I1173" s="119">
        <f>SUM(I1174:I1175)</f>
        <v>141000</v>
      </c>
      <c r="J1173" s="1" t="s">
        <v>330</v>
      </c>
      <c r="K1173" s="34" t="s">
        <v>333</v>
      </c>
    </row>
    <row r="1174" spans="2:11" ht="18" outlineLevel="1" thickBot="1" x14ac:dyDescent="0.3">
      <c r="B1174" s="85" t="str">
        <f>IF(J1174&lt;&gt;"",VALUE(LEFT(B1173,FIND("/",B1173&amp;"/")-1))+1,LEFT(B1173,FIND("/",B1173&amp;"/")-1)&amp;"/"&amp;IF(ISNUMBER(SEARCH("/",B1173)),VALUE(RIGHT(B1173,LEN(B1173)-FIND("/",B1173)))+1,1))</f>
        <v>20260865/1</v>
      </c>
      <c r="C1174" s="39" t="s">
        <v>55</v>
      </c>
      <c r="D1174" s="39" t="s">
        <v>150</v>
      </c>
      <c r="E1174" s="40" t="s">
        <v>657</v>
      </c>
      <c r="F1174" s="34" t="s">
        <v>10</v>
      </c>
      <c r="G1174" s="97">
        <v>1</v>
      </c>
      <c r="H1174" s="41">
        <v>45000</v>
      </c>
      <c r="I1174" s="41">
        <f t="shared" si="79"/>
        <v>45000</v>
      </c>
      <c r="J1174" s="34"/>
      <c r="K1174" s="34"/>
    </row>
    <row r="1175" spans="2:11" ht="18" outlineLevel="1" thickBot="1" x14ac:dyDescent="0.3">
      <c r="B1175" s="85" t="str">
        <f>IF(J1175&lt;&gt;"",VALUE(LEFT(B1174,FIND("/",B1174&amp;"/")-1))+1,LEFT(B1174,FIND("/",B1174&amp;"/")-1)&amp;"/"&amp;IF(ISNUMBER(SEARCH("/",B1174)),VALUE(RIGHT(B1174,LEN(B1174)-FIND("/",B1174)))+1,1))</f>
        <v>20260865/2</v>
      </c>
      <c r="C1175" s="39" t="s">
        <v>55</v>
      </c>
      <c r="D1175" s="39" t="s">
        <v>150</v>
      </c>
      <c r="E1175" s="40" t="s">
        <v>657</v>
      </c>
      <c r="F1175" s="34" t="s">
        <v>66</v>
      </c>
      <c r="G1175" s="97">
        <v>6</v>
      </c>
      <c r="H1175" s="41">
        <v>16000</v>
      </c>
      <c r="I1175" s="41">
        <f t="shared" si="79"/>
        <v>96000</v>
      </c>
      <c r="J1175" s="34"/>
      <c r="K1175" s="34"/>
    </row>
    <row r="1176" spans="2:11" ht="33.75" thickBot="1" x14ac:dyDescent="0.3">
      <c r="B1176" s="85">
        <f>IF(J1176&lt;&gt;"",VALUE(LEFT(B1175,FIND("/",B1175&amp;"/")-1))+1,LEFT(B1175,FIND("/",B1175&amp;"/")-1)&amp;"/"&amp;IF(ISNUMBER(SEARCH("/",B1175)),VALUE(RIGHT(B1175,LEN(B1175)-FIND("/",B1175)))+1,1))</f>
        <v>20260866</v>
      </c>
      <c r="C1176" s="114" t="s">
        <v>45</v>
      </c>
      <c r="D1176" s="24" t="s">
        <v>152</v>
      </c>
      <c r="E1176" s="115" t="s">
        <v>745</v>
      </c>
      <c r="F1176" s="116" t="s">
        <v>8</v>
      </c>
      <c r="G1176" s="117">
        <v>1</v>
      </c>
      <c r="H1176" s="118">
        <v>100000</v>
      </c>
      <c r="I1176" s="119">
        <f t="shared" si="79"/>
        <v>100000</v>
      </c>
      <c r="J1176" s="1" t="s">
        <v>330</v>
      </c>
      <c r="K1176" s="34" t="s">
        <v>333</v>
      </c>
    </row>
    <row r="1177" spans="2:11" ht="33.75" thickBot="1" x14ac:dyDescent="0.3">
      <c r="B1177" s="85">
        <f>IF(J1177&lt;&gt;"",VALUE(LEFT(B1176,FIND("/",B1176&amp;"/")-1))+1,LEFT(B1176,FIND("/",B1176&amp;"/")-1)&amp;"/"&amp;IF(ISNUMBER(SEARCH("/",B1176)),VALUE(RIGHT(B1176,LEN(B1176)-FIND("/",B1176)))+1,1))</f>
        <v>20260867</v>
      </c>
      <c r="C1177" s="114" t="s">
        <v>36</v>
      </c>
      <c r="D1177" s="24" t="s">
        <v>152</v>
      </c>
      <c r="E1177" s="115" t="s">
        <v>723</v>
      </c>
      <c r="F1177" s="116" t="s">
        <v>10</v>
      </c>
      <c r="G1177" s="117">
        <v>1</v>
      </c>
      <c r="H1177" s="118">
        <v>20000</v>
      </c>
      <c r="I1177" s="119">
        <f t="shared" si="79"/>
        <v>20000</v>
      </c>
      <c r="J1177" s="1" t="s">
        <v>330</v>
      </c>
      <c r="K1177" s="34" t="s">
        <v>333</v>
      </c>
    </row>
    <row r="1178" spans="2:11" ht="18" thickBot="1" x14ac:dyDescent="0.3">
      <c r="B1178" s="85">
        <f>IF(J1178&lt;&gt;"",VALUE(LEFT(B1177,FIND("/",B1177&amp;"/")-1))+1,LEFT(B1177,FIND("/",B1177&amp;"/")-1)&amp;"/"&amp;IF(ISNUMBER(SEARCH("/",B1177)),VALUE(RIGHT(B1177,LEN(B1177)-FIND("/",B1177)))+1,1))</f>
        <v>20260868</v>
      </c>
      <c r="C1178" s="114" t="s">
        <v>749</v>
      </c>
      <c r="D1178" s="24" t="s">
        <v>150</v>
      </c>
      <c r="E1178" s="115" t="s">
        <v>724</v>
      </c>
      <c r="F1178" s="116" t="s">
        <v>10</v>
      </c>
      <c r="G1178" s="117">
        <v>3</v>
      </c>
      <c r="H1178" s="118">
        <v>5600</v>
      </c>
      <c r="I1178" s="119">
        <f t="shared" si="79"/>
        <v>16800</v>
      </c>
      <c r="J1178" s="1" t="s">
        <v>330</v>
      </c>
      <c r="K1178" s="34" t="s">
        <v>333</v>
      </c>
    </row>
    <row r="1179" spans="2:11" ht="18" thickBot="1" x14ac:dyDescent="0.3">
      <c r="B1179" s="85">
        <f>IF(J1179&lt;&gt;"",VALUE(LEFT(B1178,FIND("/",B1178&amp;"/")-1))+1,LEFT(B1178,FIND("/",B1178&amp;"/")-1)&amp;"/"&amp;IF(ISNUMBER(SEARCH("/",B1178)),VALUE(RIGHT(B1178,LEN(B1178)-FIND("/",B1178)))+1,1))</f>
        <v>20260869</v>
      </c>
      <c r="C1179" s="114" t="s">
        <v>702</v>
      </c>
      <c r="D1179" s="24" t="s">
        <v>150</v>
      </c>
      <c r="E1179" s="115" t="s">
        <v>604</v>
      </c>
      <c r="F1179" s="116" t="s">
        <v>10</v>
      </c>
      <c r="G1179" s="117">
        <v>3</v>
      </c>
      <c r="H1179" s="118">
        <v>1400</v>
      </c>
      <c r="I1179" s="119">
        <f t="shared" si="79"/>
        <v>4200</v>
      </c>
      <c r="J1179" s="1" t="s">
        <v>330</v>
      </c>
      <c r="K1179" s="34" t="s">
        <v>333</v>
      </c>
    </row>
    <row r="1180" spans="2:11" ht="18" thickBot="1" x14ac:dyDescent="0.3">
      <c r="B1180" s="85">
        <f>IF(J1180&lt;&gt;"",VALUE(LEFT(B1179,FIND("/",B1179&amp;"/")-1))+1,LEFT(B1179,FIND("/",B1179&amp;"/")-1)&amp;"/"&amp;IF(ISNUMBER(SEARCH("/",B1179)),VALUE(RIGHT(B1179,LEN(B1179)-FIND("/",B1179)))+1,1))</f>
        <v>20260870</v>
      </c>
      <c r="C1180" s="114" t="s">
        <v>730</v>
      </c>
      <c r="D1180" s="24" t="s">
        <v>150</v>
      </c>
      <c r="E1180" s="115" t="s">
        <v>725</v>
      </c>
      <c r="F1180" s="116" t="s">
        <v>10</v>
      </c>
      <c r="G1180" s="117">
        <v>1</v>
      </c>
      <c r="H1180" s="118">
        <v>4600</v>
      </c>
      <c r="I1180" s="119">
        <f t="shared" ref="I1180:I1192" si="80">G1180*H1180</f>
        <v>4600</v>
      </c>
      <c r="J1180" s="1" t="s">
        <v>330</v>
      </c>
      <c r="K1180" s="34" t="s">
        <v>333</v>
      </c>
    </row>
    <row r="1181" spans="2:11" ht="18" thickBot="1" x14ac:dyDescent="0.3">
      <c r="B1181" s="85">
        <f>IF(J1181&lt;&gt;"",VALUE(LEFT(B1180,FIND("/",B1180&amp;"/")-1))+1,LEFT(B1180,FIND("/",B1180&amp;"/")-1)&amp;"/"&amp;IF(ISNUMBER(SEARCH("/",B1180)),VALUE(RIGHT(B1180,LEN(B1180)-FIND("/",B1180)))+1,1))</f>
        <v>20260871</v>
      </c>
      <c r="C1181" s="114" t="s">
        <v>730</v>
      </c>
      <c r="D1181" s="24" t="s">
        <v>150</v>
      </c>
      <c r="E1181" s="115" t="s">
        <v>726</v>
      </c>
      <c r="F1181" s="116" t="s">
        <v>10</v>
      </c>
      <c r="G1181" s="117">
        <v>1</v>
      </c>
      <c r="H1181" s="118">
        <v>4000</v>
      </c>
      <c r="I1181" s="119">
        <f t="shared" si="80"/>
        <v>4000</v>
      </c>
      <c r="J1181" s="1" t="s">
        <v>330</v>
      </c>
      <c r="K1181" s="34" t="s">
        <v>333</v>
      </c>
    </row>
    <row r="1182" spans="2:11" ht="18" thickBot="1" x14ac:dyDescent="0.3">
      <c r="B1182" s="85">
        <f>IF(J1182&lt;&gt;"",VALUE(LEFT(B1181,FIND("/",B1181&amp;"/")-1))+1,LEFT(B1181,FIND("/",B1181&amp;"/")-1)&amp;"/"&amp;IF(ISNUMBER(SEARCH("/",B1181)),VALUE(RIGHT(B1181,LEN(B1181)-FIND("/",B1181)))+1,1))</f>
        <v>20260872</v>
      </c>
      <c r="C1182" s="114" t="s">
        <v>731</v>
      </c>
      <c r="D1182" s="24" t="s">
        <v>150</v>
      </c>
      <c r="E1182" s="115" t="s">
        <v>727</v>
      </c>
      <c r="F1182" s="116" t="s">
        <v>26</v>
      </c>
      <c r="G1182" s="117">
        <v>10</v>
      </c>
      <c r="H1182" s="118">
        <v>325</v>
      </c>
      <c r="I1182" s="119">
        <f t="shared" si="80"/>
        <v>3250</v>
      </c>
      <c r="J1182" s="1" t="s">
        <v>330</v>
      </c>
      <c r="K1182" s="34" t="s">
        <v>333</v>
      </c>
    </row>
    <row r="1183" spans="2:11" ht="18" thickBot="1" x14ac:dyDescent="0.3">
      <c r="B1183" s="85">
        <f>IF(J1183&lt;&gt;"",VALUE(LEFT(B1182,FIND("/",B1182&amp;"/")-1))+1,LEFT(B1182,FIND("/",B1182&amp;"/")-1)&amp;"/"&amp;IF(ISNUMBER(SEARCH("/",B1182)),VALUE(RIGHT(B1182,LEN(B1182)-FIND("/",B1182)))+1,1))</f>
        <v>20260873</v>
      </c>
      <c r="C1183" s="114" t="s">
        <v>730</v>
      </c>
      <c r="D1183" s="24" t="s">
        <v>150</v>
      </c>
      <c r="E1183" s="115" t="s">
        <v>728</v>
      </c>
      <c r="F1183" s="116" t="s">
        <v>10</v>
      </c>
      <c r="G1183" s="117">
        <v>1</v>
      </c>
      <c r="H1183" s="118">
        <v>9900</v>
      </c>
      <c r="I1183" s="119">
        <f t="shared" si="80"/>
        <v>9900</v>
      </c>
      <c r="J1183" s="1" t="s">
        <v>330</v>
      </c>
      <c r="K1183" s="34" t="s">
        <v>333</v>
      </c>
    </row>
    <row r="1184" spans="2:11" ht="18" thickBot="1" x14ac:dyDescent="0.3">
      <c r="B1184" s="85">
        <f>IF(J1184&lt;&gt;"",VALUE(LEFT(B1183,FIND("/",B1183&amp;"/")-1))+1,LEFT(B1183,FIND("/",B1183&amp;"/")-1)&amp;"/"&amp;IF(ISNUMBER(SEARCH("/",B1183)),VALUE(RIGHT(B1183,LEN(B1183)-FIND("/",B1183)))+1,1))</f>
        <v>20260874</v>
      </c>
      <c r="C1184" s="114" t="s">
        <v>732</v>
      </c>
      <c r="D1184" s="24" t="s">
        <v>150</v>
      </c>
      <c r="E1184" s="115" t="s">
        <v>617</v>
      </c>
      <c r="F1184" s="116" t="s">
        <v>10</v>
      </c>
      <c r="G1184" s="117">
        <v>4</v>
      </c>
      <c r="H1184" s="118">
        <v>450</v>
      </c>
      <c r="I1184" s="119">
        <f t="shared" si="80"/>
        <v>1800</v>
      </c>
      <c r="J1184" s="1" t="s">
        <v>330</v>
      </c>
      <c r="K1184" s="34" t="s">
        <v>333</v>
      </c>
    </row>
    <row r="1185" spans="2:11" ht="18" thickBot="1" x14ac:dyDescent="0.3">
      <c r="B1185" s="85">
        <f>IF(J1185&lt;&gt;"",VALUE(LEFT(B1184,FIND("/",B1184&amp;"/")-1))+1,LEFT(B1184,FIND("/",B1184&amp;"/")-1)&amp;"/"&amp;IF(ISNUMBER(SEARCH("/",B1184)),VALUE(RIGHT(B1184,LEN(B1184)-FIND("/",B1184)))+1,1))</f>
        <v>20260875</v>
      </c>
      <c r="C1185" s="114" t="s">
        <v>730</v>
      </c>
      <c r="D1185" s="24" t="s">
        <v>150</v>
      </c>
      <c r="E1185" s="115" t="s">
        <v>717</v>
      </c>
      <c r="F1185" s="116" t="s">
        <v>10</v>
      </c>
      <c r="G1185" s="117">
        <v>200</v>
      </c>
      <c r="H1185" s="118">
        <v>7</v>
      </c>
      <c r="I1185" s="119">
        <f t="shared" si="80"/>
        <v>1400</v>
      </c>
      <c r="J1185" s="1" t="s">
        <v>330</v>
      </c>
      <c r="K1185" s="34" t="s">
        <v>333</v>
      </c>
    </row>
    <row r="1186" spans="2:11" ht="18" thickBot="1" x14ac:dyDescent="0.3">
      <c r="B1186" s="85">
        <f>IF(J1186&lt;&gt;"",VALUE(LEFT(B1185,FIND("/",B1185&amp;"/")-1))+1,LEFT(B1185,FIND("/",B1185&amp;"/")-1)&amp;"/"&amp;IF(ISNUMBER(SEARCH("/",B1185)),VALUE(RIGHT(B1185,LEN(B1185)-FIND("/",B1185)))+1,1))</f>
        <v>20260876</v>
      </c>
      <c r="C1186" s="114" t="s">
        <v>732</v>
      </c>
      <c r="D1186" s="24" t="s">
        <v>150</v>
      </c>
      <c r="E1186" s="115" t="s">
        <v>617</v>
      </c>
      <c r="F1186" s="116" t="s">
        <v>10</v>
      </c>
      <c r="G1186" s="117">
        <v>5</v>
      </c>
      <c r="H1186" s="118">
        <v>480</v>
      </c>
      <c r="I1186" s="119">
        <f t="shared" si="80"/>
        <v>2400</v>
      </c>
      <c r="J1186" s="1" t="s">
        <v>330</v>
      </c>
      <c r="K1186" s="34" t="s">
        <v>333</v>
      </c>
    </row>
    <row r="1187" spans="2:11" ht="18" thickBot="1" x14ac:dyDescent="0.3">
      <c r="B1187" s="85">
        <f>IF(J1187&lt;&gt;"",VALUE(LEFT(B1186,FIND("/",B1186&amp;"/")-1))+1,LEFT(B1186,FIND("/",B1186&amp;"/")-1)&amp;"/"&amp;IF(ISNUMBER(SEARCH("/",B1186)),VALUE(RIGHT(B1186,LEN(B1186)-FIND("/",B1186)))+1,1))</f>
        <v>20260877</v>
      </c>
      <c r="C1187" s="114" t="s">
        <v>733</v>
      </c>
      <c r="D1187" s="24" t="s">
        <v>150</v>
      </c>
      <c r="E1187" s="115" t="s">
        <v>729</v>
      </c>
      <c r="F1187" s="116" t="s">
        <v>10</v>
      </c>
      <c r="G1187" s="117">
        <v>5</v>
      </c>
      <c r="H1187" s="118">
        <v>8600</v>
      </c>
      <c r="I1187" s="119">
        <f t="shared" si="80"/>
        <v>43000</v>
      </c>
      <c r="J1187" s="1" t="s">
        <v>330</v>
      </c>
      <c r="K1187" s="34" t="s">
        <v>333</v>
      </c>
    </row>
    <row r="1188" spans="2:11" ht="18" thickBot="1" x14ac:dyDescent="0.3">
      <c r="B1188" s="85">
        <f>IF(J1188&lt;&gt;"",VALUE(LEFT(B1187,FIND("/",B1187&amp;"/")-1))+1,LEFT(B1187,FIND("/",B1187&amp;"/")-1)&amp;"/"&amp;IF(ISNUMBER(SEARCH("/",B1187)),VALUE(RIGHT(B1187,LEN(B1187)-FIND("/",B1187)))+1,1))</f>
        <v>20260878</v>
      </c>
      <c r="C1188" s="114" t="s">
        <v>36</v>
      </c>
      <c r="D1188" s="24" t="s">
        <v>152</v>
      </c>
      <c r="E1188" s="115" t="s">
        <v>718</v>
      </c>
      <c r="F1188" s="116" t="s">
        <v>8</v>
      </c>
      <c r="G1188" s="117">
        <v>1</v>
      </c>
      <c r="H1188" s="118">
        <v>125000</v>
      </c>
      <c r="I1188" s="119">
        <f t="shared" si="80"/>
        <v>125000</v>
      </c>
      <c r="J1188" s="1" t="s">
        <v>330</v>
      </c>
      <c r="K1188" s="34" t="s">
        <v>333</v>
      </c>
    </row>
    <row r="1189" spans="2:11" ht="18" thickBot="1" x14ac:dyDescent="0.3">
      <c r="B1189" s="85">
        <f>IF(J1189&lt;&gt;"",VALUE(LEFT(B1188,FIND("/",B1188&amp;"/")-1))+1,LEFT(B1188,FIND("/",B1188&amp;"/")-1)&amp;"/"&amp;IF(ISNUMBER(SEARCH("/",B1188)),VALUE(RIGHT(B1188,LEN(B1188)-FIND("/",B1188)))+1,1))</f>
        <v>20260879</v>
      </c>
      <c r="C1189" s="114" t="s">
        <v>738</v>
      </c>
      <c r="D1189" s="24" t="s">
        <v>150</v>
      </c>
      <c r="E1189" s="115" t="s">
        <v>734</v>
      </c>
      <c r="F1189" s="116" t="s">
        <v>10</v>
      </c>
      <c r="G1189" s="117">
        <v>1</v>
      </c>
      <c r="H1189" s="118">
        <v>24000</v>
      </c>
      <c r="I1189" s="119">
        <f t="shared" si="80"/>
        <v>24000</v>
      </c>
      <c r="J1189" s="1" t="s">
        <v>330</v>
      </c>
      <c r="K1189" s="34" t="s">
        <v>333</v>
      </c>
    </row>
    <row r="1190" spans="2:11" ht="18" thickBot="1" x14ac:dyDescent="0.3">
      <c r="B1190" s="85">
        <f>IF(J1190&lt;&gt;"",VALUE(LEFT(B1189,FIND("/",B1189&amp;"/")-1))+1,LEFT(B1189,FIND("/",B1189&amp;"/")-1)&amp;"/"&amp;IF(ISNUMBER(SEARCH("/",B1189)),VALUE(RIGHT(B1189,LEN(B1189)-FIND("/",B1189)))+1,1))</f>
        <v>20260880</v>
      </c>
      <c r="C1190" s="114" t="s">
        <v>738</v>
      </c>
      <c r="D1190" s="24" t="s">
        <v>150</v>
      </c>
      <c r="E1190" s="115" t="s">
        <v>735</v>
      </c>
      <c r="F1190" s="116" t="s">
        <v>10</v>
      </c>
      <c r="G1190" s="117">
        <v>1</v>
      </c>
      <c r="H1190" s="118">
        <v>2000</v>
      </c>
      <c r="I1190" s="119">
        <f t="shared" si="80"/>
        <v>2000</v>
      </c>
      <c r="J1190" s="1" t="s">
        <v>330</v>
      </c>
      <c r="K1190" s="34" t="s">
        <v>333</v>
      </c>
    </row>
    <row r="1191" spans="2:11" ht="18" thickBot="1" x14ac:dyDescent="0.3">
      <c r="B1191" s="85">
        <f>IF(J1191&lt;&gt;"",VALUE(LEFT(B1190,FIND("/",B1190&amp;"/")-1))+1,LEFT(B1190,FIND("/",B1190&amp;"/")-1)&amp;"/"&amp;IF(ISNUMBER(SEARCH("/",B1190)),VALUE(RIGHT(B1190,LEN(B1190)-FIND("/",B1190)))+1,1))</f>
        <v>20260881</v>
      </c>
      <c r="C1191" s="114" t="s">
        <v>738</v>
      </c>
      <c r="D1191" s="24" t="s">
        <v>150</v>
      </c>
      <c r="E1191" s="115" t="s">
        <v>736</v>
      </c>
      <c r="F1191" s="116" t="s">
        <v>10</v>
      </c>
      <c r="G1191" s="117">
        <v>4</v>
      </c>
      <c r="H1191" s="118">
        <v>3160</v>
      </c>
      <c r="I1191" s="119">
        <f t="shared" si="80"/>
        <v>12640</v>
      </c>
      <c r="J1191" s="1" t="s">
        <v>330</v>
      </c>
      <c r="K1191" s="34" t="s">
        <v>333</v>
      </c>
    </row>
    <row r="1192" spans="2:11" ht="18" thickBot="1" x14ac:dyDescent="0.3">
      <c r="B1192" s="85">
        <f>IF(J1192&lt;&gt;"",VALUE(LEFT(B1191,FIND("/",B1191&amp;"/")-1))+1,LEFT(B1191,FIND("/",B1191&amp;"/")-1)&amp;"/"&amp;IF(ISNUMBER(SEARCH("/",B1191)),VALUE(RIGHT(B1191,LEN(B1191)-FIND("/",B1191)))+1,1))</f>
        <v>20260882</v>
      </c>
      <c r="C1192" s="114" t="s">
        <v>738</v>
      </c>
      <c r="D1192" s="24" t="s">
        <v>150</v>
      </c>
      <c r="E1192" s="115" t="s">
        <v>737</v>
      </c>
      <c r="F1192" s="116" t="s">
        <v>10</v>
      </c>
      <c r="G1192" s="117">
        <v>1</v>
      </c>
      <c r="H1192" s="118">
        <v>2200</v>
      </c>
      <c r="I1192" s="119">
        <f t="shared" si="80"/>
        <v>2200</v>
      </c>
      <c r="J1192" s="1" t="s">
        <v>330</v>
      </c>
      <c r="K1192" s="34" t="s">
        <v>333</v>
      </c>
    </row>
    <row r="1193" spans="2:11" ht="409.5" customHeight="1" thickBot="1" x14ac:dyDescent="0.3">
      <c r="B1193" s="85">
        <f>IF(J1193&lt;&gt;"",VALUE(LEFT(B1192,FIND("/",B1192&amp;"/")-1))+1,LEFT(B1192,FIND("/",B1192&amp;"/")-1)&amp;"/"&amp;IF(ISNUMBER(SEARCH("/",B1192)),VALUE(RIGHT(B1192,LEN(B1192)-FIND("/",B1192)))+1,1))</f>
        <v>20260883</v>
      </c>
      <c r="C1193" s="114" t="s">
        <v>32</v>
      </c>
      <c r="D1193" s="24" t="s">
        <v>152</v>
      </c>
      <c r="E1193" s="115" t="s">
        <v>739</v>
      </c>
      <c r="F1193" s="116" t="s">
        <v>8</v>
      </c>
      <c r="G1193" s="117">
        <v>1</v>
      </c>
      <c r="H1193" s="118">
        <v>1827000</v>
      </c>
      <c r="I1193" s="119">
        <f>G1193*H1193</f>
        <v>1827000</v>
      </c>
      <c r="J1193" s="1" t="s">
        <v>330</v>
      </c>
      <c r="K1193" s="34" t="s">
        <v>333</v>
      </c>
    </row>
    <row r="1194" spans="2:11" ht="18" thickBot="1" x14ac:dyDescent="0.3">
      <c r="B1194" s="85">
        <f>IF(J1194&lt;&gt;"",VALUE(LEFT(B1193,FIND("/",B1193&amp;"/")-1))+1,LEFT(B1193,FIND("/",B1193&amp;"/")-1)&amp;"/"&amp;IF(ISNUMBER(SEARCH("/",B1193)),VALUE(RIGHT(B1193,LEN(B1193)-FIND("/",B1193)))+1,1))</f>
        <v>20260884</v>
      </c>
      <c r="C1194" s="114" t="s">
        <v>12</v>
      </c>
      <c r="D1194" s="24" t="s">
        <v>150</v>
      </c>
      <c r="E1194" s="115" t="s">
        <v>742</v>
      </c>
      <c r="F1194" s="116" t="s">
        <v>10</v>
      </c>
      <c r="G1194" s="117">
        <v>200</v>
      </c>
      <c r="H1194" s="118">
        <v>1000</v>
      </c>
      <c r="I1194" s="119">
        <f>G1194*H1194</f>
        <v>200000</v>
      </c>
      <c r="J1194" s="1" t="s">
        <v>330</v>
      </c>
      <c r="K1194" s="34" t="s">
        <v>333</v>
      </c>
    </row>
    <row r="1195" spans="2:11" ht="18" thickBot="1" x14ac:dyDescent="0.3">
      <c r="B1195" s="85">
        <f>IF(J1195&lt;&gt;"",VALUE(LEFT(B1194,FIND("/",B1194&amp;"/")-1))+1,LEFT(B1194,FIND("/",B1194&amp;"/")-1)&amp;"/"&amp;IF(ISNUMBER(SEARCH("/",B1194)),VALUE(RIGHT(B1194,LEN(B1194)-FIND("/",B1194)))+1,1))</f>
        <v>20260885</v>
      </c>
      <c r="C1195" s="114" t="s">
        <v>12</v>
      </c>
      <c r="D1195" s="24" t="s">
        <v>150</v>
      </c>
      <c r="E1195" s="115" t="s">
        <v>349</v>
      </c>
      <c r="F1195" s="116"/>
      <c r="G1195" s="117"/>
      <c r="H1195" s="118"/>
      <c r="I1195" s="119">
        <f>SUM(I1196:I1211)</f>
        <v>759000</v>
      </c>
      <c r="J1195" s="1" t="s">
        <v>330</v>
      </c>
      <c r="K1195" s="34" t="s">
        <v>333</v>
      </c>
    </row>
    <row r="1196" spans="2:11" ht="18" outlineLevel="1" thickBot="1" x14ac:dyDescent="0.3">
      <c r="B1196" s="85" t="str">
        <f>IF(J1196&lt;&gt;"",VALUE(LEFT(B1195,FIND("/",B1195&amp;"/")-1))+1,LEFT(B1195,FIND("/",B1195&amp;"/")-1)&amp;"/"&amp;IF(ISNUMBER(SEARCH("/",B1195)),VALUE(RIGHT(B1195,LEN(B1195)-FIND("/",B1195)))+1,1))</f>
        <v>20260885/1</v>
      </c>
      <c r="C1196" s="39" t="s">
        <v>12</v>
      </c>
      <c r="D1196" s="39" t="s">
        <v>150</v>
      </c>
      <c r="E1196" s="40" t="s">
        <v>743</v>
      </c>
      <c r="F1196" s="34" t="s">
        <v>10</v>
      </c>
      <c r="G1196" s="97">
        <v>300</v>
      </c>
      <c r="H1196" s="41">
        <v>100</v>
      </c>
      <c r="I1196" s="41">
        <f t="shared" ref="I1196:I1209" si="81">G1196*H1196</f>
        <v>30000</v>
      </c>
      <c r="J1196" s="34"/>
      <c r="K1196" s="34"/>
    </row>
    <row r="1197" spans="2:11" ht="18" outlineLevel="1" thickBot="1" x14ac:dyDescent="0.3">
      <c r="B1197" s="85" t="str">
        <f>IF(J1197&lt;&gt;"",VALUE(LEFT(B1196,FIND("/",B1196&amp;"/")-1))+1,LEFT(B1196,FIND("/",B1196&amp;"/")-1)&amp;"/"&amp;IF(ISNUMBER(SEARCH("/",B1196)),VALUE(RIGHT(B1196,LEN(B1196)-FIND("/",B1196)))+1,1))</f>
        <v>20260885/2</v>
      </c>
      <c r="C1197" s="39" t="s">
        <v>12</v>
      </c>
      <c r="D1197" s="39" t="s">
        <v>150</v>
      </c>
      <c r="E1197" s="40" t="s">
        <v>743</v>
      </c>
      <c r="F1197" s="34" t="s">
        <v>10</v>
      </c>
      <c r="G1197" s="97">
        <v>300</v>
      </c>
      <c r="H1197" s="41">
        <v>100</v>
      </c>
      <c r="I1197" s="41">
        <f t="shared" si="81"/>
        <v>30000</v>
      </c>
      <c r="J1197" s="34"/>
      <c r="K1197" s="34"/>
    </row>
    <row r="1198" spans="2:11" ht="18" outlineLevel="1" thickBot="1" x14ac:dyDescent="0.3">
      <c r="B1198" s="85" t="str">
        <f>IF(J1198&lt;&gt;"",VALUE(LEFT(B1197,FIND("/",B1197&amp;"/")-1))+1,LEFT(B1197,FIND("/",B1197&amp;"/")-1)&amp;"/"&amp;IF(ISNUMBER(SEARCH("/",B1197)),VALUE(RIGHT(B1197,LEN(B1197)-FIND("/",B1197)))+1,1))</f>
        <v>20260885/3</v>
      </c>
      <c r="C1198" s="39" t="s">
        <v>12</v>
      </c>
      <c r="D1198" s="39" t="s">
        <v>150</v>
      </c>
      <c r="E1198" s="40" t="s">
        <v>743</v>
      </c>
      <c r="F1198" s="34" t="s">
        <v>10</v>
      </c>
      <c r="G1198" s="97">
        <v>400</v>
      </c>
      <c r="H1198" s="41">
        <v>100</v>
      </c>
      <c r="I1198" s="41">
        <f t="shared" si="81"/>
        <v>40000</v>
      </c>
      <c r="J1198" s="34"/>
      <c r="K1198" s="34"/>
    </row>
    <row r="1199" spans="2:11" ht="18" outlineLevel="1" thickBot="1" x14ac:dyDescent="0.3">
      <c r="B1199" s="85" t="str">
        <f>IF(J1199&lt;&gt;"",VALUE(LEFT(B1198,FIND("/",B1198&amp;"/")-1))+1,LEFT(B1198,FIND("/",B1198&amp;"/")-1)&amp;"/"&amp;IF(ISNUMBER(SEARCH("/",B1198)),VALUE(RIGHT(B1198,LEN(B1198)-FIND("/",B1198)))+1,1))</f>
        <v>20260885/4</v>
      </c>
      <c r="C1199" s="39" t="s">
        <v>12</v>
      </c>
      <c r="D1199" s="39" t="s">
        <v>150</v>
      </c>
      <c r="E1199" s="40" t="s">
        <v>743</v>
      </c>
      <c r="F1199" s="34" t="s">
        <v>10</v>
      </c>
      <c r="G1199" s="97">
        <v>700</v>
      </c>
      <c r="H1199" s="41">
        <v>100</v>
      </c>
      <c r="I1199" s="41">
        <f t="shared" si="81"/>
        <v>70000</v>
      </c>
      <c r="J1199" s="34"/>
      <c r="K1199" s="34"/>
    </row>
    <row r="1200" spans="2:11" ht="18" outlineLevel="1" thickBot="1" x14ac:dyDescent="0.3">
      <c r="B1200" s="85" t="str">
        <f>IF(J1200&lt;&gt;"",VALUE(LEFT(B1199,FIND("/",B1199&amp;"/")-1))+1,LEFT(B1199,FIND("/",B1199&amp;"/")-1)&amp;"/"&amp;IF(ISNUMBER(SEARCH("/",B1199)),VALUE(RIGHT(B1199,LEN(B1199)-FIND("/",B1199)))+1,1))</f>
        <v>20260885/5</v>
      </c>
      <c r="C1200" s="39" t="s">
        <v>12</v>
      </c>
      <c r="D1200" s="39" t="s">
        <v>150</v>
      </c>
      <c r="E1200" s="40" t="s">
        <v>743</v>
      </c>
      <c r="F1200" s="34" t="s">
        <v>10</v>
      </c>
      <c r="G1200" s="97">
        <v>700</v>
      </c>
      <c r="H1200" s="41">
        <v>150</v>
      </c>
      <c r="I1200" s="41">
        <f t="shared" si="81"/>
        <v>105000</v>
      </c>
      <c r="J1200" s="34"/>
      <c r="K1200" s="34"/>
    </row>
    <row r="1201" spans="2:11" ht="18" outlineLevel="1" thickBot="1" x14ac:dyDescent="0.3">
      <c r="B1201" s="85" t="str">
        <f>IF(J1201&lt;&gt;"",VALUE(LEFT(B1200,FIND("/",B1200&amp;"/")-1))+1,LEFT(B1200,FIND("/",B1200&amp;"/")-1)&amp;"/"&amp;IF(ISNUMBER(SEARCH("/",B1200)),VALUE(RIGHT(B1200,LEN(B1200)-FIND("/",B1200)))+1,1))</f>
        <v>20260885/6</v>
      </c>
      <c r="C1201" s="39" t="s">
        <v>12</v>
      </c>
      <c r="D1201" s="39" t="s">
        <v>150</v>
      </c>
      <c r="E1201" s="40" t="s">
        <v>743</v>
      </c>
      <c r="F1201" s="34" t="s">
        <v>10</v>
      </c>
      <c r="G1201" s="97">
        <v>700</v>
      </c>
      <c r="H1201" s="41">
        <v>200</v>
      </c>
      <c r="I1201" s="41">
        <f t="shared" si="81"/>
        <v>140000</v>
      </c>
      <c r="J1201" s="34"/>
      <c r="K1201" s="34"/>
    </row>
    <row r="1202" spans="2:11" ht="18" outlineLevel="1" thickBot="1" x14ac:dyDescent="0.3">
      <c r="B1202" s="85" t="str">
        <f>IF(J1202&lt;&gt;"",VALUE(LEFT(B1201,FIND("/",B1201&amp;"/")-1))+1,LEFT(B1201,FIND("/",B1201&amp;"/")-1)&amp;"/"&amp;IF(ISNUMBER(SEARCH("/",B1201)),VALUE(RIGHT(B1201,LEN(B1201)-FIND("/",B1201)))+1,1))</f>
        <v>20260885/7</v>
      </c>
      <c r="C1202" s="39" t="s">
        <v>12</v>
      </c>
      <c r="D1202" s="39" t="s">
        <v>150</v>
      </c>
      <c r="E1202" s="40" t="s">
        <v>743</v>
      </c>
      <c r="F1202" s="34" t="s">
        <v>10</v>
      </c>
      <c r="G1202" s="97">
        <v>700</v>
      </c>
      <c r="H1202" s="41">
        <v>200</v>
      </c>
      <c r="I1202" s="41">
        <f t="shared" si="81"/>
        <v>140000</v>
      </c>
      <c r="J1202" s="34"/>
      <c r="K1202" s="34"/>
    </row>
    <row r="1203" spans="2:11" ht="18" outlineLevel="1" thickBot="1" x14ac:dyDescent="0.3">
      <c r="B1203" s="85" t="str">
        <f>IF(J1203&lt;&gt;"",VALUE(LEFT(B1202,FIND("/",B1202&amp;"/")-1))+1,LEFT(B1202,FIND("/",B1202&amp;"/")-1)&amp;"/"&amp;IF(ISNUMBER(SEARCH("/",B1202)),VALUE(RIGHT(B1202,LEN(B1202)-FIND("/",B1202)))+1,1))</f>
        <v>20260885/8</v>
      </c>
      <c r="C1203" s="39" t="s">
        <v>12</v>
      </c>
      <c r="D1203" s="39" t="s">
        <v>150</v>
      </c>
      <c r="E1203" s="40" t="s">
        <v>744</v>
      </c>
      <c r="F1203" s="34" t="s">
        <v>10</v>
      </c>
      <c r="G1203" s="97">
        <v>200</v>
      </c>
      <c r="H1203" s="41">
        <v>25</v>
      </c>
      <c r="I1203" s="41">
        <f t="shared" si="81"/>
        <v>5000</v>
      </c>
      <c r="J1203" s="34"/>
      <c r="K1203" s="34"/>
    </row>
    <row r="1204" spans="2:11" ht="18" outlineLevel="1" thickBot="1" x14ac:dyDescent="0.3">
      <c r="B1204" s="85" t="str">
        <f>IF(J1204&lt;&gt;"",VALUE(LEFT(B1203,FIND("/",B1203&amp;"/")-1))+1,LEFT(B1203,FIND("/",B1203&amp;"/")-1)&amp;"/"&amp;IF(ISNUMBER(SEARCH("/",B1203)),VALUE(RIGHT(B1203,LEN(B1203)-FIND("/",B1203)))+1,1))</f>
        <v>20260885/9</v>
      </c>
      <c r="C1204" s="39" t="s">
        <v>12</v>
      </c>
      <c r="D1204" s="39" t="s">
        <v>150</v>
      </c>
      <c r="E1204" s="40" t="s">
        <v>744</v>
      </c>
      <c r="F1204" s="34" t="s">
        <v>10</v>
      </c>
      <c r="G1204" s="97">
        <v>300</v>
      </c>
      <c r="H1204" s="41">
        <v>30</v>
      </c>
      <c r="I1204" s="41">
        <f t="shared" si="81"/>
        <v>9000</v>
      </c>
      <c r="J1204" s="34"/>
      <c r="K1204" s="34"/>
    </row>
    <row r="1205" spans="2:11" ht="18" outlineLevel="1" thickBot="1" x14ac:dyDescent="0.3">
      <c r="B1205" s="85" t="str">
        <f>IF(J1205&lt;&gt;"",VALUE(LEFT(B1204,FIND("/",B1204&amp;"/")-1))+1,LEFT(B1204,FIND("/",B1204&amp;"/")-1)&amp;"/"&amp;IF(ISNUMBER(SEARCH("/",B1204)),VALUE(RIGHT(B1204,LEN(B1204)-FIND("/",B1204)))+1,1))</f>
        <v>20260885/10</v>
      </c>
      <c r="C1205" s="39" t="s">
        <v>12</v>
      </c>
      <c r="D1205" s="39" t="s">
        <v>150</v>
      </c>
      <c r="E1205" s="40" t="s">
        <v>744</v>
      </c>
      <c r="F1205" s="34" t="s">
        <v>10</v>
      </c>
      <c r="G1205" s="97">
        <v>500</v>
      </c>
      <c r="H1205" s="41">
        <v>30</v>
      </c>
      <c r="I1205" s="41">
        <f t="shared" si="81"/>
        <v>15000</v>
      </c>
      <c r="J1205" s="34"/>
      <c r="K1205" s="34"/>
    </row>
    <row r="1206" spans="2:11" ht="18" outlineLevel="1" thickBot="1" x14ac:dyDescent="0.3">
      <c r="B1206" s="85" t="str">
        <f>IF(J1206&lt;&gt;"",VALUE(LEFT(B1205,FIND("/",B1205&amp;"/")-1))+1,LEFT(B1205,FIND("/",B1205&amp;"/")-1)&amp;"/"&amp;IF(ISNUMBER(SEARCH("/",B1205)),VALUE(RIGHT(B1205,LEN(B1205)-FIND("/",B1205)))+1,1))</f>
        <v>20260885/11</v>
      </c>
      <c r="C1206" s="39" t="s">
        <v>12</v>
      </c>
      <c r="D1206" s="39" t="s">
        <v>150</v>
      </c>
      <c r="E1206" s="40" t="s">
        <v>744</v>
      </c>
      <c r="F1206" s="34" t="s">
        <v>10</v>
      </c>
      <c r="G1206" s="97">
        <v>500</v>
      </c>
      <c r="H1206" s="41">
        <v>40</v>
      </c>
      <c r="I1206" s="41">
        <f t="shared" si="81"/>
        <v>20000</v>
      </c>
      <c r="J1206" s="34"/>
      <c r="K1206" s="34"/>
    </row>
    <row r="1207" spans="2:11" ht="18" outlineLevel="1" thickBot="1" x14ac:dyDescent="0.3">
      <c r="B1207" s="85" t="str">
        <f>IF(J1207&lt;&gt;"",VALUE(LEFT(B1206,FIND("/",B1206&amp;"/")-1))+1,LEFT(B1206,FIND("/",B1206&amp;"/")-1)&amp;"/"&amp;IF(ISNUMBER(SEARCH("/",B1206)),VALUE(RIGHT(B1206,LEN(B1206)-FIND("/",B1206)))+1,1))</f>
        <v>20260885/12</v>
      </c>
      <c r="C1207" s="39" t="s">
        <v>12</v>
      </c>
      <c r="D1207" s="39" t="s">
        <v>150</v>
      </c>
      <c r="E1207" s="40" t="s">
        <v>744</v>
      </c>
      <c r="F1207" s="34" t="s">
        <v>10</v>
      </c>
      <c r="G1207" s="97">
        <v>500</v>
      </c>
      <c r="H1207" s="41">
        <v>45</v>
      </c>
      <c r="I1207" s="41">
        <f t="shared" si="81"/>
        <v>22500</v>
      </c>
      <c r="J1207" s="34"/>
      <c r="K1207" s="34"/>
    </row>
    <row r="1208" spans="2:11" ht="18" outlineLevel="1" thickBot="1" x14ac:dyDescent="0.3">
      <c r="B1208" s="85" t="str">
        <f>IF(J1208&lt;&gt;"",VALUE(LEFT(B1207,FIND("/",B1207&amp;"/")-1))+1,LEFT(B1207,FIND("/",B1207&amp;"/")-1)&amp;"/"&amp;IF(ISNUMBER(SEARCH("/",B1207)),VALUE(RIGHT(B1207,LEN(B1207)-FIND("/",B1207)))+1,1))</f>
        <v>20260885/13</v>
      </c>
      <c r="C1208" s="39" t="s">
        <v>12</v>
      </c>
      <c r="D1208" s="39" t="s">
        <v>150</v>
      </c>
      <c r="E1208" s="40" t="s">
        <v>744</v>
      </c>
      <c r="F1208" s="34" t="s">
        <v>10</v>
      </c>
      <c r="G1208" s="97">
        <v>500</v>
      </c>
      <c r="H1208" s="41">
        <v>55</v>
      </c>
      <c r="I1208" s="41">
        <f t="shared" si="81"/>
        <v>27500</v>
      </c>
      <c r="J1208" s="34"/>
      <c r="K1208" s="34"/>
    </row>
    <row r="1209" spans="2:11" ht="18" outlineLevel="1" thickBot="1" x14ac:dyDescent="0.3">
      <c r="B1209" s="85" t="str">
        <f>IF(J1209&lt;&gt;"",VALUE(LEFT(B1208,FIND("/",B1208&amp;"/")-1))+1,LEFT(B1208,FIND("/",B1208&amp;"/")-1)&amp;"/"&amp;IF(ISNUMBER(SEARCH("/",B1208)),VALUE(RIGHT(B1208,LEN(B1208)-FIND("/",B1208)))+1,1))</f>
        <v>20260885/14</v>
      </c>
      <c r="C1209" s="39" t="s">
        <v>12</v>
      </c>
      <c r="D1209" s="39" t="s">
        <v>150</v>
      </c>
      <c r="E1209" s="40" t="s">
        <v>744</v>
      </c>
      <c r="F1209" s="34" t="s">
        <v>10</v>
      </c>
      <c r="G1209" s="97">
        <v>500</v>
      </c>
      <c r="H1209" s="41">
        <v>60</v>
      </c>
      <c r="I1209" s="41">
        <f t="shared" si="81"/>
        <v>30000</v>
      </c>
      <c r="J1209" s="34"/>
      <c r="K1209" s="34"/>
    </row>
    <row r="1210" spans="2:11" ht="18" outlineLevel="1" thickBot="1" x14ac:dyDescent="0.3">
      <c r="B1210" s="85" t="str">
        <f>IF(J1210&lt;&gt;"",VALUE(LEFT(B1209,FIND("/",B1209&amp;"/")-1))+1,LEFT(B1209,FIND("/",B1209&amp;"/")-1)&amp;"/"&amp;IF(ISNUMBER(SEARCH("/",B1209)),VALUE(RIGHT(B1209,LEN(B1209)-FIND("/",B1209)))+1,1))</f>
        <v>20260885/15</v>
      </c>
      <c r="C1210" s="39" t="s">
        <v>12</v>
      </c>
      <c r="D1210" s="39" t="s">
        <v>150</v>
      </c>
      <c r="E1210" s="40" t="s">
        <v>744</v>
      </c>
      <c r="F1210" s="34" t="s">
        <v>10</v>
      </c>
      <c r="G1210" s="97">
        <v>500</v>
      </c>
      <c r="H1210" s="41">
        <v>70</v>
      </c>
      <c r="I1210" s="41">
        <f t="shared" ref="I1210:I1224" si="82">G1210*H1210</f>
        <v>35000</v>
      </c>
      <c r="J1210" s="34"/>
      <c r="K1210" s="34"/>
    </row>
    <row r="1211" spans="2:11" ht="18" outlineLevel="1" thickBot="1" x14ac:dyDescent="0.3">
      <c r="B1211" s="85" t="str">
        <f>IF(J1211&lt;&gt;"",VALUE(LEFT(B1210,FIND("/",B1210&amp;"/")-1))+1,LEFT(B1210,FIND("/",B1210&amp;"/")-1)&amp;"/"&amp;IF(ISNUMBER(SEARCH("/",B1210)),VALUE(RIGHT(B1210,LEN(B1210)-FIND("/",B1210)))+1,1))</f>
        <v>20260885/16</v>
      </c>
      <c r="C1211" s="39" t="s">
        <v>12</v>
      </c>
      <c r="D1211" s="39" t="s">
        <v>150</v>
      </c>
      <c r="E1211" s="40" t="s">
        <v>744</v>
      </c>
      <c r="F1211" s="34" t="s">
        <v>10</v>
      </c>
      <c r="G1211" s="97">
        <v>500</v>
      </c>
      <c r="H1211" s="41">
        <v>80</v>
      </c>
      <c r="I1211" s="41">
        <f t="shared" si="82"/>
        <v>40000</v>
      </c>
      <c r="J1211" s="34"/>
      <c r="K1211" s="34"/>
    </row>
    <row r="1212" spans="2:11" ht="33.75" thickBot="1" x14ac:dyDescent="0.3">
      <c r="B1212" s="85">
        <f>IF(J1212&lt;&gt;"",VALUE(LEFT(B1211,FIND("/",B1211&amp;"/")-1))+1,LEFT(B1211,FIND("/",B1211&amp;"/")-1)&amp;"/"&amp;IF(ISNUMBER(SEARCH("/",B1211)),VALUE(RIGHT(B1211,LEN(B1211)-FIND("/",B1211)))+1,1))</f>
        <v>20260886</v>
      </c>
      <c r="C1212" s="114" t="s">
        <v>47</v>
      </c>
      <c r="D1212" s="24" t="s">
        <v>152</v>
      </c>
      <c r="E1212" s="115" t="s">
        <v>353</v>
      </c>
      <c r="F1212" s="116" t="s">
        <v>69</v>
      </c>
      <c r="G1212" s="117">
        <v>3</v>
      </c>
      <c r="H1212" s="118">
        <v>295922</v>
      </c>
      <c r="I1212" s="119">
        <f t="shared" si="82"/>
        <v>887766</v>
      </c>
      <c r="J1212" s="1" t="s">
        <v>330</v>
      </c>
      <c r="K1212" s="34" t="s">
        <v>333</v>
      </c>
    </row>
    <row r="1213" spans="2:11" ht="33.75" thickBot="1" x14ac:dyDescent="0.3">
      <c r="B1213" s="85">
        <f>IF(J1213&lt;&gt;"",VALUE(LEFT(B1212,FIND("/",B1212&amp;"/")-1))+1,LEFT(B1212,FIND("/",B1212&amp;"/")-1)&amp;"/"&amp;IF(ISNUMBER(SEARCH("/",B1212)),VALUE(RIGHT(B1212,LEN(B1212)-FIND("/",B1212)))+1,1))</f>
        <v>20260887</v>
      </c>
      <c r="C1213" s="114" t="s">
        <v>45</v>
      </c>
      <c r="D1213" s="24" t="s">
        <v>152</v>
      </c>
      <c r="E1213" s="115" t="s">
        <v>745</v>
      </c>
      <c r="F1213" s="116" t="s">
        <v>8</v>
      </c>
      <c r="G1213" s="117">
        <v>1</v>
      </c>
      <c r="H1213" s="118">
        <v>100000</v>
      </c>
      <c r="I1213" s="119">
        <f t="shared" si="82"/>
        <v>100000</v>
      </c>
      <c r="J1213" s="1" t="s">
        <v>330</v>
      </c>
      <c r="K1213" s="34" t="s">
        <v>333</v>
      </c>
    </row>
    <row r="1214" spans="2:11" ht="18" thickBot="1" x14ac:dyDescent="0.3">
      <c r="B1214" s="85">
        <f>IF(J1214&lt;&gt;"",VALUE(LEFT(B1213,FIND("/",B1213&amp;"/")-1))+1,LEFT(B1213,FIND("/",B1213&amp;"/")-1)&amp;"/"&amp;IF(ISNUMBER(SEARCH("/",B1213)),VALUE(RIGHT(B1213,LEN(B1213)-FIND("/",B1213)))+1,1))</f>
        <v>20260888</v>
      </c>
      <c r="C1214" s="114" t="s">
        <v>730</v>
      </c>
      <c r="D1214" s="24" t="s">
        <v>150</v>
      </c>
      <c r="E1214" s="115" t="s">
        <v>747</v>
      </c>
      <c r="F1214" s="116" t="s">
        <v>10</v>
      </c>
      <c r="G1214" s="117">
        <v>30</v>
      </c>
      <c r="H1214" s="118">
        <v>370</v>
      </c>
      <c r="I1214" s="119">
        <f t="shared" si="82"/>
        <v>11100</v>
      </c>
      <c r="J1214" s="1" t="s">
        <v>330</v>
      </c>
      <c r="K1214" s="34" t="s">
        <v>333</v>
      </c>
    </row>
    <row r="1215" spans="2:11" ht="18" thickBot="1" x14ac:dyDescent="0.3">
      <c r="B1215" s="85">
        <f>IF(J1215&lt;&gt;"",VALUE(LEFT(B1214,FIND("/",B1214&amp;"/")-1))+1,LEFT(B1214,FIND("/",B1214&amp;"/")-1)&amp;"/"&amp;IF(ISNUMBER(SEARCH("/",B1214)),VALUE(RIGHT(B1214,LEN(B1214)-FIND("/",B1214)))+1,1))</f>
        <v>20260889</v>
      </c>
      <c r="C1215" s="114" t="s">
        <v>730</v>
      </c>
      <c r="D1215" s="24" t="s">
        <v>150</v>
      </c>
      <c r="E1215" s="115" t="s">
        <v>700</v>
      </c>
      <c r="F1215" s="116" t="s">
        <v>10</v>
      </c>
      <c r="G1215" s="117">
        <v>50</v>
      </c>
      <c r="H1215" s="118">
        <v>440</v>
      </c>
      <c r="I1215" s="119">
        <f t="shared" si="82"/>
        <v>22000</v>
      </c>
      <c r="J1215" s="1" t="s">
        <v>330</v>
      </c>
      <c r="K1215" s="34" t="s">
        <v>333</v>
      </c>
    </row>
    <row r="1216" spans="2:11" ht="18" thickBot="1" x14ac:dyDescent="0.3">
      <c r="B1216" s="85">
        <f>IF(J1216&lt;&gt;"",VALUE(LEFT(B1215,FIND("/",B1215&amp;"/")-1))+1,LEFT(B1215,FIND("/",B1215&amp;"/")-1)&amp;"/"&amp;IF(ISNUMBER(SEARCH("/",B1215)),VALUE(RIGHT(B1215,LEN(B1215)-FIND("/",B1215)))+1,1))</f>
        <v>20260890</v>
      </c>
      <c r="C1216" s="114" t="s">
        <v>730</v>
      </c>
      <c r="D1216" s="24" t="s">
        <v>150</v>
      </c>
      <c r="E1216" s="115" t="s">
        <v>700</v>
      </c>
      <c r="F1216" s="116" t="s">
        <v>10</v>
      </c>
      <c r="G1216" s="117">
        <v>50</v>
      </c>
      <c r="H1216" s="118">
        <v>700</v>
      </c>
      <c r="I1216" s="119">
        <f t="shared" si="82"/>
        <v>35000</v>
      </c>
      <c r="J1216" s="1" t="s">
        <v>330</v>
      </c>
      <c r="K1216" s="34" t="s">
        <v>333</v>
      </c>
    </row>
    <row r="1217" spans="2:11" ht="18" thickBot="1" x14ac:dyDescent="0.3">
      <c r="B1217" s="85">
        <f>IF(J1217&lt;&gt;"",VALUE(LEFT(B1216,FIND("/",B1216&amp;"/")-1))+1,LEFT(B1216,FIND("/",B1216&amp;"/")-1)&amp;"/"&amp;IF(ISNUMBER(SEARCH("/",B1216)),VALUE(RIGHT(B1216,LEN(B1216)-FIND("/",B1216)))+1,1))</f>
        <v>20260891</v>
      </c>
      <c r="C1217" s="114" t="s">
        <v>749</v>
      </c>
      <c r="D1217" s="24" t="s">
        <v>150</v>
      </c>
      <c r="E1217" s="115" t="s">
        <v>748</v>
      </c>
      <c r="F1217" s="116" t="s">
        <v>10</v>
      </c>
      <c r="G1217" s="117">
        <v>10</v>
      </c>
      <c r="H1217" s="118">
        <v>2500</v>
      </c>
      <c r="I1217" s="119">
        <f t="shared" si="82"/>
        <v>25000</v>
      </c>
      <c r="J1217" s="1" t="s">
        <v>330</v>
      </c>
      <c r="K1217" s="34" t="s">
        <v>333</v>
      </c>
    </row>
    <row r="1218" spans="2:11" ht="18" thickBot="1" x14ac:dyDescent="0.3">
      <c r="B1218" s="85">
        <f>IF(J1218&lt;&gt;"",VALUE(LEFT(B1217,FIND("/",B1217&amp;"/")-1))+1,LEFT(B1217,FIND("/",B1217&amp;"/")-1)&amp;"/"&amp;IF(ISNUMBER(SEARCH("/",B1217)),VALUE(RIGHT(B1217,LEN(B1217)-FIND("/",B1217)))+1,1))</f>
        <v>20260892</v>
      </c>
      <c r="C1218" s="114" t="s">
        <v>774</v>
      </c>
      <c r="D1218" s="24" t="s">
        <v>150</v>
      </c>
      <c r="E1218" s="115" t="s">
        <v>571</v>
      </c>
      <c r="F1218" s="116" t="s">
        <v>10</v>
      </c>
      <c r="G1218" s="117">
        <v>10</v>
      </c>
      <c r="H1218" s="118">
        <v>600</v>
      </c>
      <c r="I1218" s="119">
        <f t="shared" si="82"/>
        <v>6000</v>
      </c>
      <c r="J1218" s="1" t="s">
        <v>330</v>
      </c>
      <c r="K1218" s="34" t="s">
        <v>333</v>
      </c>
    </row>
    <row r="1219" spans="2:11" ht="18" thickBot="1" x14ac:dyDescent="0.3">
      <c r="B1219" s="85">
        <f>IF(J1219&lt;&gt;"",VALUE(LEFT(B1218,FIND("/",B1218&amp;"/")-1))+1,LEFT(B1218,FIND("/",B1218&amp;"/")-1)&amp;"/"&amp;IF(ISNUMBER(SEARCH("/",B1218)),VALUE(RIGHT(B1218,LEN(B1218)-FIND("/",B1218)))+1,1))</f>
        <v>20260893</v>
      </c>
      <c r="C1219" s="114" t="s">
        <v>749</v>
      </c>
      <c r="D1219" s="24" t="s">
        <v>150</v>
      </c>
      <c r="E1219" s="115" t="s">
        <v>604</v>
      </c>
      <c r="F1219" s="116" t="s">
        <v>10</v>
      </c>
      <c r="G1219" s="117">
        <v>10</v>
      </c>
      <c r="H1219" s="118">
        <v>1200</v>
      </c>
      <c r="I1219" s="119">
        <f t="shared" si="82"/>
        <v>12000</v>
      </c>
      <c r="J1219" s="1" t="s">
        <v>330</v>
      </c>
      <c r="K1219" s="34" t="s">
        <v>333</v>
      </c>
    </row>
    <row r="1220" spans="2:11" ht="18" thickBot="1" x14ac:dyDescent="0.3">
      <c r="B1220" s="85">
        <f>IF(J1220&lt;&gt;"",VALUE(LEFT(B1219,FIND("/",B1219&amp;"/")-1))+1,LEFT(B1219,FIND("/",B1219&amp;"/")-1)&amp;"/"&amp;IF(ISNUMBER(SEARCH("/",B1219)),VALUE(RIGHT(B1219,LEN(B1219)-FIND("/",B1219)))+1,1))</f>
        <v>20260894</v>
      </c>
      <c r="C1220" s="114" t="s">
        <v>730</v>
      </c>
      <c r="D1220" s="24" t="s">
        <v>150</v>
      </c>
      <c r="E1220" s="115" t="s">
        <v>543</v>
      </c>
      <c r="F1220" s="116" t="s">
        <v>10</v>
      </c>
      <c r="G1220" s="117">
        <v>10</v>
      </c>
      <c r="H1220" s="118">
        <v>1320</v>
      </c>
      <c r="I1220" s="119">
        <f t="shared" si="82"/>
        <v>13200</v>
      </c>
      <c r="J1220" s="1" t="s">
        <v>330</v>
      </c>
      <c r="K1220" s="34" t="s">
        <v>333</v>
      </c>
    </row>
    <row r="1221" spans="2:11" ht="18" thickBot="1" x14ac:dyDescent="0.3">
      <c r="B1221" s="85">
        <f>IF(J1221&lt;&gt;"",VALUE(LEFT(B1220,FIND("/",B1220&amp;"/")-1))+1,LEFT(B1220,FIND("/",B1220&amp;"/")-1)&amp;"/"&amp;IF(ISNUMBER(SEARCH("/",B1220)),VALUE(RIGHT(B1220,LEN(B1220)-FIND("/",B1220)))+1,1))</f>
        <v>20260895</v>
      </c>
      <c r="C1221" s="114" t="s">
        <v>730</v>
      </c>
      <c r="D1221" s="24" t="s">
        <v>150</v>
      </c>
      <c r="E1221" s="115" t="s">
        <v>543</v>
      </c>
      <c r="F1221" s="116" t="s">
        <v>10</v>
      </c>
      <c r="G1221" s="117">
        <v>10</v>
      </c>
      <c r="H1221" s="118">
        <v>1300</v>
      </c>
      <c r="I1221" s="119">
        <f t="shared" si="82"/>
        <v>13000</v>
      </c>
      <c r="J1221" s="1" t="s">
        <v>330</v>
      </c>
      <c r="K1221" s="34" t="s">
        <v>333</v>
      </c>
    </row>
    <row r="1222" spans="2:11" ht="18" thickBot="1" x14ac:dyDescent="0.3">
      <c r="B1222" s="85">
        <f>IF(J1222&lt;&gt;"",VALUE(LEFT(B1221,FIND("/",B1221&amp;"/")-1))+1,LEFT(B1221,FIND("/",B1221&amp;"/")-1)&amp;"/"&amp;IF(ISNUMBER(SEARCH("/",B1221)),VALUE(RIGHT(B1221,LEN(B1221)-FIND("/",B1221)))+1,1))</f>
        <v>20260896</v>
      </c>
      <c r="C1222" s="114" t="s">
        <v>703</v>
      </c>
      <c r="D1222" s="24" t="s">
        <v>150</v>
      </c>
      <c r="E1222" s="115" t="s">
        <v>218</v>
      </c>
      <c r="F1222" s="116" t="s">
        <v>64</v>
      </c>
      <c r="G1222" s="117">
        <v>100</v>
      </c>
      <c r="H1222" s="118">
        <v>220</v>
      </c>
      <c r="I1222" s="119">
        <f t="shared" si="82"/>
        <v>22000</v>
      </c>
      <c r="J1222" s="1" t="s">
        <v>330</v>
      </c>
      <c r="K1222" s="34" t="s">
        <v>333</v>
      </c>
    </row>
    <row r="1223" spans="2:11" ht="18" thickBot="1" x14ac:dyDescent="0.3">
      <c r="B1223" s="85">
        <f>IF(J1223&lt;&gt;"",VALUE(LEFT(B1222,FIND("/",B1222&amp;"/")-1))+1,LEFT(B1222,FIND("/",B1222&amp;"/")-1)&amp;"/"&amp;IF(ISNUMBER(SEARCH("/",B1222)),VALUE(RIGHT(B1222,LEN(B1222)-FIND("/",B1222)))+1,1))</f>
        <v>20260897</v>
      </c>
      <c r="C1223" s="114" t="s">
        <v>52</v>
      </c>
      <c r="D1223" s="24" t="s">
        <v>150</v>
      </c>
      <c r="E1223" s="115" t="s">
        <v>750</v>
      </c>
      <c r="F1223" s="116" t="s">
        <v>10</v>
      </c>
      <c r="G1223" s="117">
        <v>6</v>
      </c>
      <c r="H1223" s="118">
        <v>49000</v>
      </c>
      <c r="I1223" s="119">
        <f t="shared" si="82"/>
        <v>294000</v>
      </c>
      <c r="J1223" s="1" t="s">
        <v>330</v>
      </c>
      <c r="K1223" s="34" t="s">
        <v>333</v>
      </c>
    </row>
    <row r="1224" spans="2:11" ht="18" thickBot="1" x14ac:dyDescent="0.3">
      <c r="B1224" s="85">
        <f>IF(J1224&lt;&gt;"",VALUE(LEFT(B1223,FIND("/",B1223&amp;"/")-1))+1,LEFT(B1223,FIND("/",B1223&amp;"/")-1)&amp;"/"&amp;IF(ISNUMBER(SEARCH("/",B1223)),VALUE(RIGHT(B1223,LEN(B1223)-FIND("/",B1223)))+1,1))</f>
        <v>20260898</v>
      </c>
      <c r="C1224" s="114" t="s">
        <v>52</v>
      </c>
      <c r="D1224" s="24" t="s">
        <v>150</v>
      </c>
      <c r="E1224" s="115" t="s">
        <v>751</v>
      </c>
      <c r="F1224" s="116" t="s">
        <v>10</v>
      </c>
      <c r="G1224" s="117">
        <v>6</v>
      </c>
      <c r="H1224" s="118">
        <v>7000</v>
      </c>
      <c r="I1224" s="119">
        <f t="shared" si="82"/>
        <v>42000</v>
      </c>
      <c r="J1224" s="1" t="s">
        <v>330</v>
      </c>
      <c r="K1224" s="34" t="s">
        <v>333</v>
      </c>
    </row>
    <row r="1225" spans="2:11" ht="18" thickBot="1" x14ac:dyDescent="0.3">
      <c r="B1225" s="85">
        <f>IF(J1225&lt;&gt;"",VALUE(LEFT(B1224,FIND("/",B1224&amp;"/")-1))+1,LEFT(B1224,FIND("/",B1224&amp;"/")-1)&amp;"/"&amp;IF(ISNUMBER(SEARCH("/",B1224)),VALUE(RIGHT(B1224,LEN(B1224)-FIND("/",B1224)))+1,1))</f>
        <v>20260899</v>
      </c>
      <c r="C1225" s="114" t="s">
        <v>774</v>
      </c>
      <c r="D1225" s="24" t="s">
        <v>150</v>
      </c>
      <c r="E1225" s="115" t="s">
        <v>752</v>
      </c>
      <c r="F1225" s="116" t="s">
        <v>10</v>
      </c>
      <c r="G1225" s="117">
        <v>30</v>
      </c>
      <c r="H1225" s="118">
        <v>1200</v>
      </c>
      <c r="I1225" s="119">
        <f t="shared" ref="I1225:I1228" si="83">G1225*H1225</f>
        <v>36000</v>
      </c>
      <c r="J1225" s="1" t="s">
        <v>330</v>
      </c>
      <c r="K1225" s="34" t="s">
        <v>333</v>
      </c>
    </row>
    <row r="1226" spans="2:11" ht="18" thickBot="1" x14ac:dyDescent="0.3">
      <c r="B1226" s="85">
        <f>IF(J1226&lt;&gt;"",VALUE(LEFT(B1225,FIND("/",B1225&amp;"/")-1))+1,LEFT(B1225,FIND("/",B1225&amp;"/")-1)&amp;"/"&amp;IF(ISNUMBER(SEARCH("/",B1225)),VALUE(RIGHT(B1225,LEN(B1225)-FIND("/",B1225)))+1,1))</f>
        <v>20260900</v>
      </c>
      <c r="C1226" s="114" t="s">
        <v>774</v>
      </c>
      <c r="D1226" s="24" t="s">
        <v>150</v>
      </c>
      <c r="E1226" s="115" t="s">
        <v>752</v>
      </c>
      <c r="F1226" s="116" t="s">
        <v>10</v>
      </c>
      <c r="G1226" s="117">
        <v>30</v>
      </c>
      <c r="H1226" s="118">
        <v>800</v>
      </c>
      <c r="I1226" s="119">
        <f t="shared" si="83"/>
        <v>24000</v>
      </c>
      <c r="J1226" s="1" t="s">
        <v>330</v>
      </c>
      <c r="K1226" s="34" t="s">
        <v>333</v>
      </c>
    </row>
    <row r="1227" spans="2:11" ht="18" thickBot="1" x14ac:dyDescent="0.3">
      <c r="B1227" s="85">
        <f>IF(J1227&lt;&gt;"",VALUE(LEFT(B1226,FIND("/",B1226&amp;"/")-1))+1,LEFT(B1226,FIND("/",B1226&amp;"/")-1)&amp;"/"&amp;IF(ISNUMBER(SEARCH("/",B1226)),VALUE(RIGHT(B1226,LEN(B1226)-FIND("/",B1226)))+1,1))</f>
        <v>20260901</v>
      </c>
      <c r="C1227" s="114" t="s">
        <v>774</v>
      </c>
      <c r="D1227" s="24" t="s">
        <v>150</v>
      </c>
      <c r="E1227" s="115" t="s">
        <v>753</v>
      </c>
      <c r="F1227" s="116" t="s">
        <v>10</v>
      </c>
      <c r="G1227" s="117">
        <v>30</v>
      </c>
      <c r="H1227" s="118">
        <v>800</v>
      </c>
      <c r="I1227" s="119">
        <f t="shared" si="83"/>
        <v>24000</v>
      </c>
      <c r="J1227" s="1" t="s">
        <v>330</v>
      </c>
      <c r="K1227" s="34" t="s">
        <v>333</v>
      </c>
    </row>
    <row r="1228" spans="2:11" ht="18" thickBot="1" x14ac:dyDescent="0.3">
      <c r="B1228" s="85">
        <f>IF(J1228&lt;&gt;"",VALUE(LEFT(B1227,FIND("/",B1227&amp;"/")-1))+1,LEFT(B1227,FIND("/",B1227&amp;"/")-1)&amp;"/"&amp;IF(ISNUMBER(SEARCH("/",B1227)),VALUE(RIGHT(B1227,LEN(B1227)-FIND("/",B1227)))+1,1))</f>
        <v>20260902</v>
      </c>
      <c r="C1228" s="114" t="s">
        <v>774</v>
      </c>
      <c r="D1228" s="24" t="s">
        <v>150</v>
      </c>
      <c r="E1228" s="115" t="s">
        <v>754</v>
      </c>
      <c r="F1228" s="116" t="s">
        <v>10</v>
      </c>
      <c r="G1228" s="117">
        <v>30</v>
      </c>
      <c r="H1228" s="118">
        <v>400</v>
      </c>
      <c r="I1228" s="119">
        <f t="shared" si="83"/>
        <v>12000</v>
      </c>
      <c r="J1228" s="1" t="s">
        <v>330</v>
      </c>
      <c r="K1228" s="34" t="s">
        <v>333</v>
      </c>
    </row>
    <row r="1229" spans="2:11" ht="18" thickBot="1" x14ac:dyDescent="0.3">
      <c r="B1229" s="85">
        <f>IF(J1229&lt;&gt;"",VALUE(LEFT(B1228,FIND("/",B1228&amp;"/")-1))+1,LEFT(B1228,FIND("/",B1228&amp;"/")-1)&amp;"/"&amp;IF(ISNUMBER(SEARCH("/",B1228)),VALUE(RIGHT(B1228,LEN(B1228)-FIND("/",B1228)))+1,1))</f>
        <v>20260903</v>
      </c>
      <c r="C1229" s="114" t="s">
        <v>774</v>
      </c>
      <c r="D1229" s="24" t="s">
        <v>150</v>
      </c>
      <c r="E1229" s="115" t="s">
        <v>755</v>
      </c>
      <c r="F1229" s="116" t="s">
        <v>10</v>
      </c>
      <c r="G1229" s="117">
        <v>30</v>
      </c>
      <c r="H1229" s="118">
        <v>450</v>
      </c>
      <c r="I1229" s="119">
        <f t="shared" ref="I1229:I1230" si="84">G1229*H1229</f>
        <v>13500</v>
      </c>
      <c r="J1229" s="1" t="s">
        <v>330</v>
      </c>
      <c r="K1229" s="34" t="s">
        <v>333</v>
      </c>
    </row>
    <row r="1230" spans="2:11" ht="66.75" thickBot="1" x14ac:dyDescent="0.3">
      <c r="B1230" s="85">
        <f>IF(J1230&lt;&gt;"",VALUE(LEFT(B1229,FIND("/",B1229&amp;"/")-1))+1,LEFT(B1229,FIND("/",B1229&amp;"/")-1)&amp;"/"&amp;IF(ISNUMBER(SEARCH("/",B1229)),VALUE(RIGHT(B1229,LEN(B1229)-FIND("/",B1229)))+1,1))</f>
        <v>20260904</v>
      </c>
      <c r="C1230" s="114" t="s">
        <v>36</v>
      </c>
      <c r="D1230" s="24" t="s">
        <v>152</v>
      </c>
      <c r="E1230" s="115" t="s">
        <v>756</v>
      </c>
      <c r="F1230" s="116" t="s">
        <v>68</v>
      </c>
      <c r="G1230" s="117">
        <v>12</v>
      </c>
      <c r="H1230" s="118">
        <v>1900</v>
      </c>
      <c r="I1230" s="119">
        <f t="shared" si="84"/>
        <v>22800</v>
      </c>
      <c r="J1230" s="1" t="s">
        <v>330</v>
      </c>
      <c r="K1230" s="34" t="s">
        <v>333</v>
      </c>
    </row>
    <row r="1231" spans="2:11" ht="33.75" thickBot="1" x14ac:dyDescent="0.3">
      <c r="B1231" s="85">
        <f>IF(J1231&lt;&gt;"",VALUE(LEFT(B1230,FIND("/",B1230&amp;"/")-1))+1,LEFT(B1230,FIND("/",B1230&amp;"/")-1)&amp;"/"&amp;IF(ISNUMBER(SEARCH("/",B1230)),VALUE(RIGHT(B1230,LEN(B1230)-FIND("/",B1230)))+1,1))</f>
        <v>20260905</v>
      </c>
      <c r="C1231" s="114" t="s">
        <v>47</v>
      </c>
      <c r="D1231" s="24" t="s">
        <v>152</v>
      </c>
      <c r="E1231" s="115" t="s">
        <v>757</v>
      </c>
      <c r="F1231" s="116" t="s">
        <v>8</v>
      </c>
      <c r="G1231" s="117">
        <v>1</v>
      </c>
      <c r="H1231" s="118">
        <v>150000</v>
      </c>
      <c r="I1231" s="119">
        <f>G1231*H1231</f>
        <v>150000</v>
      </c>
      <c r="J1231" s="1" t="s">
        <v>330</v>
      </c>
      <c r="K1231" s="34" t="s">
        <v>333</v>
      </c>
    </row>
    <row r="1232" spans="2:11" ht="18" thickBot="1" x14ac:dyDescent="0.3">
      <c r="B1232" s="85">
        <f>IF(J1232&lt;&gt;"",VALUE(LEFT(B1231,FIND("/",B1231&amp;"/")-1))+1,LEFT(B1231,FIND("/",B1231&amp;"/")-1)&amp;"/"&amp;IF(ISNUMBER(SEARCH("/",B1231)),VALUE(RIGHT(B1231,LEN(B1231)-FIND("/",B1231)))+1,1))</f>
        <v>20260906</v>
      </c>
      <c r="C1232" s="131" t="s">
        <v>676</v>
      </c>
      <c r="D1232" s="24" t="s">
        <v>150</v>
      </c>
      <c r="E1232" s="115" t="s">
        <v>715</v>
      </c>
      <c r="F1232" s="116" t="s">
        <v>10</v>
      </c>
      <c r="G1232" s="117">
        <v>38</v>
      </c>
      <c r="H1232" s="118">
        <v>29500</v>
      </c>
      <c r="I1232" s="119">
        <f>G1232*H1232</f>
        <v>1121000</v>
      </c>
      <c r="J1232" s="1" t="s">
        <v>330</v>
      </c>
      <c r="K1232" s="34" t="s">
        <v>333</v>
      </c>
    </row>
    <row r="1233" spans="2:11" ht="18" thickBot="1" x14ac:dyDescent="0.3">
      <c r="B1233" s="85">
        <f>IF(J1233&lt;&gt;"",VALUE(LEFT(B1232,FIND("/",B1232&amp;"/")-1))+1,LEFT(B1232,FIND("/",B1232&amp;"/")-1)&amp;"/"&amp;IF(ISNUMBER(SEARCH("/",B1232)),VALUE(RIGHT(B1232,LEN(B1232)-FIND("/",B1232)))+1,1))</f>
        <v>20260907</v>
      </c>
      <c r="C1233" s="114" t="s">
        <v>703</v>
      </c>
      <c r="D1233" s="24" t="s">
        <v>150</v>
      </c>
      <c r="E1233" s="115" t="s">
        <v>760</v>
      </c>
      <c r="F1233" s="116"/>
      <c r="G1233" s="117"/>
      <c r="H1233" s="118"/>
      <c r="I1233" s="119">
        <f>SUM(I1234:I1237)</f>
        <v>8512503</v>
      </c>
      <c r="J1233" s="1" t="s">
        <v>330</v>
      </c>
      <c r="K1233" s="34" t="s">
        <v>334</v>
      </c>
    </row>
    <row r="1234" spans="2:11" ht="18" outlineLevel="1" thickBot="1" x14ac:dyDescent="0.3">
      <c r="B1234" s="85" t="str">
        <f>IF(J1234&lt;&gt;"",VALUE(LEFT(B1233,FIND("/",B1233&amp;"/")-1))+1,LEFT(B1233,FIND("/",B1233&amp;"/")-1)&amp;"/"&amp;IF(ISNUMBER(SEARCH("/",B1233)),VALUE(RIGHT(B1233,LEN(B1233)-FIND("/",B1233)))+1,1))</f>
        <v>20260907/1</v>
      </c>
      <c r="C1234" s="133" t="s">
        <v>703</v>
      </c>
      <c r="D1234" s="39" t="s">
        <v>150</v>
      </c>
      <c r="E1234" s="40" t="s">
        <v>758</v>
      </c>
      <c r="F1234" s="34" t="s">
        <v>10</v>
      </c>
      <c r="G1234" s="97">
        <v>800</v>
      </c>
      <c r="H1234" s="41">
        <v>2177</v>
      </c>
      <c r="I1234" s="41">
        <f t="shared" ref="I1234:I1239" si="85">G1234*H1234</f>
        <v>1741600</v>
      </c>
      <c r="J1234" s="34"/>
      <c r="K1234" s="34"/>
    </row>
    <row r="1235" spans="2:11" ht="18" outlineLevel="1" thickBot="1" x14ac:dyDescent="0.3">
      <c r="B1235" s="85" t="str">
        <f>IF(J1235&lt;&gt;"",VALUE(LEFT(B1234,FIND("/",B1234&amp;"/")-1))+1,LEFT(B1234,FIND("/",B1234&amp;"/")-1)&amp;"/"&amp;IF(ISNUMBER(SEARCH("/",B1234)),VALUE(RIGHT(B1234,LEN(B1234)-FIND("/",B1234)))+1,1))</f>
        <v>20260907/2</v>
      </c>
      <c r="C1235" s="133" t="s">
        <v>703</v>
      </c>
      <c r="D1235" s="39" t="s">
        <v>150</v>
      </c>
      <c r="E1235" s="40" t="s">
        <v>759</v>
      </c>
      <c r="F1235" s="34" t="s">
        <v>10</v>
      </c>
      <c r="G1235" s="97">
        <v>600</v>
      </c>
      <c r="H1235" s="41">
        <v>2177</v>
      </c>
      <c r="I1235" s="41">
        <f t="shared" si="85"/>
        <v>1306200</v>
      </c>
      <c r="J1235" s="34"/>
      <c r="K1235" s="34"/>
    </row>
    <row r="1236" spans="2:11" ht="18" outlineLevel="1" thickBot="1" x14ac:dyDescent="0.3">
      <c r="B1236" s="85" t="str">
        <f>IF(J1236&lt;&gt;"",VALUE(LEFT(B1235,FIND("/",B1235&amp;"/")-1))+1,LEFT(B1235,FIND("/",B1235&amp;"/")-1)&amp;"/"&amp;IF(ISNUMBER(SEARCH("/",B1235)),VALUE(RIGHT(B1235,LEN(B1235)-FIND("/",B1235)))+1,1))</f>
        <v>20260907/3</v>
      </c>
      <c r="C1236" s="133" t="s">
        <v>703</v>
      </c>
      <c r="D1236" s="39" t="s">
        <v>150</v>
      </c>
      <c r="E1236" s="40" t="s">
        <v>758</v>
      </c>
      <c r="F1236" s="34" t="s">
        <v>10</v>
      </c>
      <c r="G1236" s="97">
        <v>2000</v>
      </c>
      <c r="H1236" s="41">
        <v>2662.3</v>
      </c>
      <c r="I1236" s="41">
        <f t="shared" si="85"/>
        <v>5324600</v>
      </c>
      <c r="J1236" s="34"/>
      <c r="K1236" s="34"/>
    </row>
    <row r="1237" spans="2:11" ht="18" outlineLevel="1" thickBot="1" x14ac:dyDescent="0.3">
      <c r="B1237" s="85" t="str">
        <f>IF(J1237&lt;&gt;"",VALUE(LEFT(B1236,FIND("/",B1236&amp;"/")-1))+1,LEFT(B1236,FIND("/",B1236&amp;"/")-1)&amp;"/"&amp;IF(ISNUMBER(SEARCH("/",B1236)),VALUE(RIGHT(B1236,LEN(B1236)-FIND("/",B1236)))+1,1))</f>
        <v>20260907/4</v>
      </c>
      <c r="C1237" s="133" t="s">
        <v>703</v>
      </c>
      <c r="D1237" s="39" t="s">
        <v>150</v>
      </c>
      <c r="E1237" s="40" t="s">
        <v>758</v>
      </c>
      <c r="F1237" s="34" t="s">
        <v>10</v>
      </c>
      <c r="G1237" s="97">
        <v>30</v>
      </c>
      <c r="H1237" s="41">
        <v>4670.1000000000004</v>
      </c>
      <c r="I1237" s="41">
        <f t="shared" si="85"/>
        <v>140103</v>
      </c>
      <c r="J1237" s="34"/>
      <c r="K1237" s="34"/>
    </row>
    <row r="1238" spans="2:11" ht="18" thickBot="1" x14ac:dyDescent="0.3">
      <c r="B1238" s="85">
        <f>IF(J1238&lt;&gt;"",VALUE(LEFT(B1237,FIND("/",B1237&amp;"/")-1))+1,LEFT(B1237,FIND("/",B1237&amp;"/")-1)&amp;"/"&amp;IF(ISNUMBER(SEARCH("/",B1237)),VALUE(RIGHT(B1237,LEN(B1237)-FIND("/",B1237)))+1,1))</f>
        <v>20260908</v>
      </c>
      <c r="C1238" s="114" t="s">
        <v>763</v>
      </c>
      <c r="D1238" s="24" t="s">
        <v>150</v>
      </c>
      <c r="E1238" s="115" t="s">
        <v>761</v>
      </c>
      <c r="F1238" s="116" t="s">
        <v>65</v>
      </c>
      <c r="G1238" s="117">
        <v>10</v>
      </c>
      <c r="H1238" s="118">
        <v>1820</v>
      </c>
      <c r="I1238" s="119">
        <f t="shared" si="85"/>
        <v>18200</v>
      </c>
      <c r="J1238" s="1" t="s">
        <v>330</v>
      </c>
      <c r="K1238" s="34" t="s">
        <v>334</v>
      </c>
    </row>
    <row r="1239" spans="2:11" ht="18" thickBot="1" x14ac:dyDescent="0.3">
      <c r="B1239" s="85">
        <f>IF(J1239&lt;&gt;"",VALUE(LEFT(B1238,FIND("/",B1238&amp;"/")-1))+1,LEFT(B1238,FIND("/",B1238&amp;"/")-1)&amp;"/"&amp;IF(ISNUMBER(SEARCH("/",B1238)),VALUE(RIGHT(B1238,LEN(B1238)-FIND("/",B1238)))+1,1))</f>
        <v>20260909</v>
      </c>
      <c r="C1239" s="114" t="s">
        <v>738</v>
      </c>
      <c r="D1239" s="24" t="s">
        <v>150</v>
      </c>
      <c r="E1239" s="115" t="s">
        <v>762</v>
      </c>
      <c r="F1239" s="116" t="s">
        <v>10</v>
      </c>
      <c r="G1239" s="117">
        <v>5</v>
      </c>
      <c r="H1239" s="118">
        <v>1900</v>
      </c>
      <c r="I1239" s="119">
        <f t="shared" si="85"/>
        <v>9500</v>
      </c>
      <c r="J1239" s="1" t="s">
        <v>330</v>
      </c>
      <c r="K1239" s="34" t="s">
        <v>334</v>
      </c>
    </row>
    <row r="1240" spans="2:11" ht="18" thickBot="1" x14ac:dyDescent="0.3">
      <c r="B1240" s="85">
        <f>IF(J1240&lt;&gt;"",VALUE(LEFT(B1239,FIND("/",B1239&amp;"/")-1))+1,LEFT(B1239,FIND("/",B1239&amp;"/")-1)&amp;"/"&amp;IF(ISNUMBER(SEARCH("/",B1239)),VALUE(RIGHT(B1239,LEN(B1239)-FIND("/",B1239)))+1,1))</f>
        <v>20260910</v>
      </c>
      <c r="C1240" s="131" t="s">
        <v>676</v>
      </c>
      <c r="D1240" s="24" t="s">
        <v>150</v>
      </c>
      <c r="E1240" s="115" t="s">
        <v>425</v>
      </c>
      <c r="F1240" s="116" t="s">
        <v>26</v>
      </c>
      <c r="G1240" s="117">
        <v>600</v>
      </c>
      <c r="H1240" s="118">
        <v>300</v>
      </c>
      <c r="I1240" s="119">
        <f>G1240*H1240</f>
        <v>180000</v>
      </c>
      <c r="J1240" s="1" t="s">
        <v>330</v>
      </c>
      <c r="K1240" s="34" t="s">
        <v>334</v>
      </c>
    </row>
    <row r="1241" spans="2:11" ht="33.75" thickBot="1" x14ac:dyDescent="0.3">
      <c r="B1241" s="85">
        <f>IF(J1241&lt;&gt;"",VALUE(LEFT(B1240,FIND("/",B1240&amp;"/")-1))+1,LEFT(B1240,FIND("/",B1240&amp;"/")-1)&amp;"/"&amp;IF(ISNUMBER(SEARCH("/",B1240)),VALUE(RIGHT(B1240,LEN(B1240)-FIND("/",B1240)))+1,1))</f>
        <v>20260911</v>
      </c>
      <c r="C1241" s="114" t="s">
        <v>45</v>
      </c>
      <c r="D1241" s="24" t="s">
        <v>152</v>
      </c>
      <c r="E1241" s="115" t="s">
        <v>745</v>
      </c>
      <c r="F1241" s="116" t="s">
        <v>8</v>
      </c>
      <c r="G1241" s="117">
        <v>1</v>
      </c>
      <c r="H1241" s="118">
        <v>500000</v>
      </c>
      <c r="I1241" s="119">
        <f t="shared" ref="I1241:I1246" si="86">G1241*H1241</f>
        <v>500000</v>
      </c>
      <c r="J1241" s="1" t="s">
        <v>330</v>
      </c>
      <c r="K1241" s="34" t="s">
        <v>334</v>
      </c>
    </row>
    <row r="1242" spans="2:11" ht="18" thickBot="1" x14ac:dyDescent="0.3">
      <c r="B1242" s="85">
        <f>IF(J1242&lt;&gt;"",VALUE(LEFT(B1241,FIND("/",B1241&amp;"/")-1))+1,LEFT(B1241,FIND("/",B1241&amp;"/")-1)&amp;"/"&amp;IF(ISNUMBER(SEARCH("/",B1241)),VALUE(RIGHT(B1241,LEN(B1241)-FIND("/",B1241)))+1,1))</f>
        <v>20260912</v>
      </c>
      <c r="C1242" s="131" t="s">
        <v>826</v>
      </c>
      <c r="D1242" s="24" t="s">
        <v>150</v>
      </c>
      <c r="E1242" s="115" t="s">
        <v>766</v>
      </c>
      <c r="F1242" s="116" t="s">
        <v>10</v>
      </c>
      <c r="G1242" s="117">
        <v>1</v>
      </c>
      <c r="H1242" s="118">
        <v>13500</v>
      </c>
      <c r="I1242" s="119">
        <f t="shared" si="86"/>
        <v>13500</v>
      </c>
      <c r="J1242" s="1" t="s">
        <v>330</v>
      </c>
      <c r="K1242" s="34" t="s">
        <v>334</v>
      </c>
    </row>
    <row r="1243" spans="2:11" ht="18" thickBot="1" x14ac:dyDescent="0.3">
      <c r="B1243" s="85">
        <f>IF(J1243&lt;&gt;"",VALUE(LEFT(B1242,FIND("/",B1242&amp;"/")-1))+1,LEFT(B1242,FIND("/",B1242&amp;"/")-1)&amp;"/"&amp;IF(ISNUMBER(SEARCH("/",B1242)),VALUE(RIGHT(B1242,LEN(B1242)-FIND("/",B1242)))+1,1))</f>
        <v>20260913</v>
      </c>
      <c r="C1243" s="114" t="s">
        <v>676</v>
      </c>
      <c r="D1243" s="24" t="s">
        <v>150</v>
      </c>
      <c r="E1243" s="115" t="s">
        <v>553</v>
      </c>
      <c r="F1243" s="116" t="s">
        <v>10</v>
      </c>
      <c r="G1243" s="117">
        <v>20</v>
      </c>
      <c r="H1243" s="118">
        <v>2000</v>
      </c>
      <c r="I1243" s="119">
        <f t="shared" si="86"/>
        <v>40000</v>
      </c>
      <c r="J1243" s="1" t="s">
        <v>330</v>
      </c>
      <c r="K1243" s="34" t="s">
        <v>334</v>
      </c>
    </row>
    <row r="1244" spans="2:11" ht="18" thickBot="1" x14ac:dyDescent="0.3">
      <c r="B1244" s="85">
        <f>IF(J1244&lt;&gt;"",VALUE(LEFT(B1243,FIND("/",B1243&amp;"/")-1))+1,LEFT(B1243,FIND("/",B1243&amp;"/")-1)&amp;"/"&amp;IF(ISNUMBER(SEARCH("/",B1243)),VALUE(RIGHT(B1243,LEN(B1243)-FIND("/",B1243)))+1,1))</f>
        <v>20260914</v>
      </c>
      <c r="C1244" s="114" t="s">
        <v>676</v>
      </c>
      <c r="D1244" s="24" t="s">
        <v>150</v>
      </c>
      <c r="E1244" s="115" t="s">
        <v>767</v>
      </c>
      <c r="F1244" s="116" t="s">
        <v>10</v>
      </c>
      <c r="G1244" s="117">
        <v>10</v>
      </c>
      <c r="H1244" s="118">
        <v>1100</v>
      </c>
      <c r="I1244" s="119">
        <f t="shared" si="86"/>
        <v>11000</v>
      </c>
      <c r="J1244" s="1" t="s">
        <v>330</v>
      </c>
      <c r="K1244" s="34" t="s">
        <v>334</v>
      </c>
    </row>
    <row r="1245" spans="2:11" ht="18" thickBot="1" x14ac:dyDescent="0.3">
      <c r="B1245" s="85">
        <f>IF(J1245&lt;&gt;"",VALUE(LEFT(B1244,FIND("/",B1244&amp;"/")-1))+1,LEFT(B1244,FIND("/",B1244&amp;"/")-1)&amp;"/"&amp;IF(ISNUMBER(SEARCH("/",B1244)),VALUE(RIGHT(B1244,LEN(B1244)-FIND("/",B1244)))+1,1))</f>
        <v>20260915</v>
      </c>
      <c r="C1245" s="114" t="s">
        <v>676</v>
      </c>
      <c r="D1245" s="24" t="s">
        <v>150</v>
      </c>
      <c r="E1245" s="115" t="s">
        <v>171</v>
      </c>
      <c r="F1245" s="116" t="s">
        <v>10</v>
      </c>
      <c r="G1245" s="117">
        <v>10</v>
      </c>
      <c r="H1245" s="118">
        <v>1400</v>
      </c>
      <c r="I1245" s="119">
        <f t="shared" si="86"/>
        <v>14000</v>
      </c>
      <c r="J1245" s="1" t="s">
        <v>330</v>
      </c>
      <c r="K1245" s="34" t="s">
        <v>334</v>
      </c>
    </row>
    <row r="1246" spans="2:11" ht="18" thickBot="1" x14ac:dyDescent="0.3">
      <c r="B1246" s="85">
        <f>IF(J1246&lt;&gt;"",VALUE(LEFT(B1245,FIND("/",B1245&amp;"/")-1))+1,LEFT(B1245,FIND("/",B1245&amp;"/")-1)&amp;"/"&amp;IF(ISNUMBER(SEARCH("/",B1245)),VALUE(RIGHT(B1245,LEN(B1245)-FIND("/",B1245)))+1,1))</f>
        <v>20260916</v>
      </c>
      <c r="C1246" s="114" t="s">
        <v>676</v>
      </c>
      <c r="D1246" s="24" t="s">
        <v>150</v>
      </c>
      <c r="E1246" s="115" t="s">
        <v>760</v>
      </c>
      <c r="F1246" s="116" t="s">
        <v>10</v>
      </c>
      <c r="G1246" s="117">
        <v>20</v>
      </c>
      <c r="H1246" s="118">
        <v>200</v>
      </c>
      <c r="I1246" s="119">
        <f t="shared" si="86"/>
        <v>4000</v>
      </c>
      <c r="J1246" s="1" t="s">
        <v>330</v>
      </c>
      <c r="K1246" s="34" t="s">
        <v>334</v>
      </c>
    </row>
    <row r="1247" spans="2:11" s="124" customFormat="1" ht="18" thickBot="1" x14ac:dyDescent="0.3">
      <c r="B1247" s="85">
        <f>IF(J1247&lt;&gt;"",VALUE(LEFT(B1246,FIND("/",B1246&amp;"/")-1))+1,LEFT(B1246,FIND("/",B1246&amp;"/")-1)&amp;"/"&amp;IF(ISNUMBER(SEARCH("/",B1246)),VALUE(RIGHT(B1246,LEN(B1246)-FIND("/",B1246)))+1,1))</f>
        <v>20260917</v>
      </c>
      <c r="C1247" s="114" t="s">
        <v>774</v>
      </c>
      <c r="D1247" s="24" t="s">
        <v>150</v>
      </c>
      <c r="E1247" s="115" t="s">
        <v>768</v>
      </c>
      <c r="F1247" s="116"/>
      <c r="G1247" s="117"/>
      <c r="H1247" s="118"/>
      <c r="I1247" s="119">
        <f>SUM(I1248:I1249)</f>
        <v>1430000</v>
      </c>
      <c r="J1247" s="125" t="s">
        <v>326</v>
      </c>
      <c r="K1247" s="126" t="s">
        <v>334</v>
      </c>
    </row>
    <row r="1248" spans="2:11" s="124" customFormat="1" ht="18" outlineLevel="1" thickBot="1" x14ac:dyDescent="0.3">
      <c r="B1248" s="85" t="str">
        <f>IF(J1248&lt;&gt;"",VALUE(LEFT(B1247,FIND("/",B1247&amp;"/")-1))+1,LEFT(B1247,FIND("/",B1247&amp;"/")-1)&amp;"/"&amp;IF(ISNUMBER(SEARCH("/",B1247)),VALUE(RIGHT(B1247,LEN(B1247)-FIND("/",B1247)))+1,1))</f>
        <v>20260917/1</v>
      </c>
      <c r="C1248" s="133" t="s">
        <v>774</v>
      </c>
      <c r="D1248" s="39" t="s">
        <v>150</v>
      </c>
      <c r="E1248" s="40" t="s">
        <v>769</v>
      </c>
      <c r="F1248" s="126" t="s">
        <v>10</v>
      </c>
      <c r="G1248" s="97">
        <v>22</v>
      </c>
      <c r="H1248" s="41">
        <v>49000</v>
      </c>
      <c r="I1248" s="41">
        <f t="shared" ref="I1248:I1253" si="87">G1248*H1248</f>
        <v>1078000</v>
      </c>
      <c r="J1248" s="126"/>
      <c r="K1248" s="126"/>
    </row>
    <row r="1249" spans="2:11" s="124" customFormat="1" ht="18" outlineLevel="1" thickBot="1" x14ac:dyDescent="0.3">
      <c r="B1249" s="85" t="str">
        <f>IF(J1249&lt;&gt;"",VALUE(LEFT(B1248,FIND("/",B1248&amp;"/")-1))+1,LEFT(B1248,FIND("/",B1248&amp;"/")-1)&amp;"/"&amp;IF(ISNUMBER(SEARCH("/",B1248)),VALUE(RIGHT(B1248,LEN(B1248)-FIND("/",B1248)))+1,1))</f>
        <v>20260917/2</v>
      </c>
      <c r="C1249" s="133" t="s">
        <v>774</v>
      </c>
      <c r="D1249" s="39" t="s">
        <v>150</v>
      </c>
      <c r="E1249" s="40" t="s">
        <v>770</v>
      </c>
      <c r="F1249" s="126" t="s">
        <v>10</v>
      </c>
      <c r="G1249" s="97">
        <v>22</v>
      </c>
      <c r="H1249" s="41">
        <v>16000</v>
      </c>
      <c r="I1249" s="41">
        <f t="shared" si="87"/>
        <v>352000</v>
      </c>
      <c r="J1249" s="126"/>
      <c r="K1249" s="126"/>
    </row>
    <row r="1250" spans="2:11" s="124" customFormat="1" ht="33.75" thickBot="1" x14ac:dyDescent="0.3">
      <c r="B1250" s="85">
        <f>IF(J1250&lt;&gt;"",VALUE(LEFT(B1249,FIND("/",B1249&amp;"/")-1))+1,LEFT(B1249,FIND("/",B1249&amp;"/")-1)&amp;"/"&amp;IF(ISNUMBER(SEARCH("/",B1249)),VALUE(RIGHT(B1249,LEN(B1249)-FIND("/",B1249)))+1,1))</f>
        <v>20260918</v>
      </c>
      <c r="C1250" s="114" t="s">
        <v>45</v>
      </c>
      <c r="D1250" s="24" t="s">
        <v>152</v>
      </c>
      <c r="E1250" s="115" t="s">
        <v>771</v>
      </c>
      <c r="F1250" s="116" t="s">
        <v>8</v>
      </c>
      <c r="G1250" s="117">
        <v>1</v>
      </c>
      <c r="H1250" s="118">
        <v>1000000</v>
      </c>
      <c r="I1250" s="119">
        <f t="shared" si="87"/>
        <v>1000000</v>
      </c>
      <c r="J1250" s="125" t="s">
        <v>330</v>
      </c>
      <c r="K1250" s="126" t="s">
        <v>334</v>
      </c>
    </row>
    <row r="1251" spans="2:11" s="124" customFormat="1" ht="18" thickBot="1" x14ac:dyDescent="0.3">
      <c r="B1251" s="85">
        <f>IF(J1251&lt;&gt;"",VALUE(LEFT(B1250,FIND("/",B1250&amp;"/")-1))+1,LEFT(B1250,FIND("/",B1250&amp;"/")-1)&amp;"/"&amp;IF(ISNUMBER(SEARCH("/",B1250)),VALUE(RIGHT(B1250,LEN(B1250)-FIND("/",B1250)))+1,1))</f>
        <v>20260919</v>
      </c>
      <c r="C1251" s="114" t="s">
        <v>774</v>
      </c>
      <c r="D1251" s="24" t="s">
        <v>150</v>
      </c>
      <c r="E1251" s="115" t="s">
        <v>772</v>
      </c>
      <c r="F1251" s="116" t="s">
        <v>10</v>
      </c>
      <c r="G1251" s="117">
        <v>5</v>
      </c>
      <c r="H1251" s="118">
        <v>54000</v>
      </c>
      <c r="I1251" s="119">
        <f t="shared" si="87"/>
        <v>270000</v>
      </c>
      <c r="J1251" s="125" t="s">
        <v>330</v>
      </c>
      <c r="K1251" s="126" t="s">
        <v>334</v>
      </c>
    </row>
    <row r="1252" spans="2:11" s="124" customFormat="1" ht="18" thickBot="1" x14ac:dyDescent="0.3">
      <c r="B1252" s="85">
        <f>IF(J1252&lt;&gt;"",VALUE(LEFT(B1251,FIND("/",B1251&amp;"/")-1))+1,LEFT(B1251,FIND("/",B1251&amp;"/")-1)&amp;"/"&amp;IF(ISNUMBER(SEARCH("/",B1251)),VALUE(RIGHT(B1251,LEN(B1251)-FIND("/",B1251)))+1,1))</f>
        <v>20260920</v>
      </c>
      <c r="C1252" s="114" t="s">
        <v>749</v>
      </c>
      <c r="D1252" s="24" t="s">
        <v>150</v>
      </c>
      <c r="E1252" s="115" t="s">
        <v>773</v>
      </c>
      <c r="F1252" s="116" t="s">
        <v>10</v>
      </c>
      <c r="G1252" s="117">
        <v>5</v>
      </c>
      <c r="H1252" s="118">
        <v>2150</v>
      </c>
      <c r="I1252" s="119">
        <f t="shared" si="87"/>
        <v>10750</v>
      </c>
      <c r="J1252" s="125" t="s">
        <v>330</v>
      </c>
      <c r="K1252" s="126" t="s">
        <v>334</v>
      </c>
    </row>
    <row r="1253" spans="2:11" s="124" customFormat="1" ht="18" thickBot="1" x14ac:dyDescent="0.3">
      <c r="B1253" s="85">
        <f>IF(J1253&lt;&gt;"",VALUE(LEFT(B1252,FIND("/",B1252&amp;"/")-1))+1,LEFT(B1252,FIND("/",B1252&amp;"/")-1)&amp;"/"&amp;IF(ISNUMBER(SEARCH("/",B1252)),VALUE(RIGHT(B1252,LEN(B1252)-FIND("/",B1252)))+1,1))</f>
        <v>20260921</v>
      </c>
      <c r="C1253" s="114" t="s">
        <v>703</v>
      </c>
      <c r="D1253" s="24" t="s">
        <v>150</v>
      </c>
      <c r="E1253" s="115" t="s">
        <v>760</v>
      </c>
      <c r="F1253" s="116" t="s">
        <v>10</v>
      </c>
      <c r="G1253" s="117">
        <v>10</v>
      </c>
      <c r="H1253" s="118">
        <v>55000</v>
      </c>
      <c r="I1253" s="119">
        <f t="shared" si="87"/>
        <v>550000</v>
      </c>
      <c r="J1253" s="125" t="s">
        <v>330</v>
      </c>
      <c r="K1253" s="126" t="s">
        <v>334</v>
      </c>
    </row>
    <row r="1254" spans="2:11" s="124" customFormat="1" ht="33.75" thickBot="1" x14ac:dyDescent="0.3">
      <c r="B1254" s="85">
        <f>IF(J1254&lt;&gt;"",VALUE(LEFT(B1253,FIND("/",B1253&amp;"/")-1))+1,LEFT(B1253,FIND("/",B1253&amp;"/")-1)&amp;"/"&amp;IF(ISNUMBER(SEARCH("/",B1253)),VALUE(RIGHT(B1253,LEN(B1253)-FIND("/",B1253)))+1,1))</f>
        <v>20260922</v>
      </c>
      <c r="C1254" s="114" t="s">
        <v>911</v>
      </c>
      <c r="D1254" s="24" t="s">
        <v>152</v>
      </c>
      <c r="E1254" s="115" t="s">
        <v>775</v>
      </c>
      <c r="F1254" s="116" t="s">
        <v>10</v>
      </c>
      <c r="G1254" s="117">
        <v>7</v>
      </c>
      <c r="H1254" s="118">
        <v>140000</v>
      </c>
      <c r="I1254" s="119">
        <f t="shared" ref="I1254:I1256" si="88">G1254*H1254</f>
        <v>980000</v>
      </c>
      <c r="J1254" s="125" t="s">
        <v>330</v>
      </c>
      <c r="K1254" s="126" t="s">
        <v>334</v>
      </c>
    </row>
    <row r="1255" spans="2:11" s="124" customFormat="1" ht="18" thickBot="1" x14ac:dyDescent="0.3">
      <c r="B1255" s="85">
        <f>IF(J1255&lt;&gt;"",VALUE(LEFT(B1254,FIND("/",B1254&amp;"/")-1))+1,LEFT(B1254,FIND("/",B1254&amp;"/")-1)&amp;"/"&amp;IF(ISNUMBER(SEARCH("/",B1254)),VALUE(RIGHT(B1254,LEN(B1254)-FIND("/",B1254)))+1,1))</f>
        <v>20260923</v>
      </c>
      <c r="C1255" s="114" t="s">
        <v>12</v>
      </c>
      <c r="D1255" s="24" t="s">
        <v>150</v>
      </c>
      <c r="E1255" s="115" t="s">
        <v>776</v>
      </c>
      <c r="F1255" s="116" t="s">
        <v>10</v>
      </c>
      <c r="G1255" s="117">
        <v>4</v>
      </c>
      <c r="H1255" s="118">
        <v>22000</v>
      </c>
      <c r="I1255" s="119">
        <f t="shared" si="88"/>
        <v>88000</v>
      </c>
      <c r="J1255" s="125" t="s">
        <v>330</v>
      </c>
      <c r="K1255" s="126" t="s">
        <v>334</v>
      </c>
    </row>
    <row r="1256" spans="2:11" s="124" customFormat="1" ht="18" thickBot="1" x14ac:dyDescent="0.3">
      <c r="B1256" s="85">
        <f>IF(J1256&lt;&gt;"",VALUE(LEFT(B1255,FIND("/",B1255&amp;"/")-1))+1,LEFT(B1255,FIND("/",B1255&amp;"/")-1)&amp;"/"&amp;IF(ISNUMBER(SEARCH("/",B1255)),VALUE(RIGHT(B1255,LEN(B1255)-FIND("/",B1255)))+1,1))</f>
        <v>20260924</v>
      </c>
      <c r="C1256" s="114" t="s">
        <v>774</v>
      </c>
      <c r="D1256" s="24" t="s">
        <v>150</v>
      </c>
      <c r="E1256" s="115" t="s">
        <v>777</v>
      </c>
      <c r="F1256" s="116" t="s">
        <v>10</v>
      </c>
      <c r="G1256" s="117">
        <v>1</v>
      </c>
      <c r="H1256" s="118">
        <v>15000</v>
      </c>
      <c r="I1256" s="119">
        <f t="shared" si="88"/>
        <v>15000</v>
      </c>
      <c r="J1256" s="125" t="s">
        <v>330</v>
      </c>
      <c r="K1256" s="126" t="s">
        <v>334</v>
      </c>
    </row>
    <row r="1257" spans="2:11" s="124" customFormat="1" ht="18" thickBot="1" x14ac:dyDescent="0.3">
      <c r="B1257" s="85">
        <f>IF(J1257&lt;&gt;"",VALUE(LEFT(B1256,FIND("/",B1256&amp;"/")-1))+1,LEFT(B1256,FIND("/",B1256&amp;"/")-1)&amp;"/"&amp;IF(ISNUMBER(SEARCH("/",B1256)),VALUE(RIGHT(B1256,LEN(B1256)-FIND("/",B1256)))+1,1))</f>
        <v>20260925</v>
      </c>
      <c r="C1257" s="114" t="s">
        <v>47</v>
      </c>
      <c r="D1257" s="24" t="s">
        <v>152</v>
      </c>
      <c r="E1257" s="115" t="s">
        <v>368</v>
      </c>
      <c r="F1257" s="116" t="s">
        <v>778</v>
      </c>
      <c r="G1257" s="117">
        <v>50</v>
      </c>
      <c r="H1257" s="118">
        <v>41000</v>
      </c>
      <c r="I1257" s="119">
        <f t="shared" ref="I1257" si="89">G1257*H1257</f>
        <v>2050000</v>
      </c>
      <c r="J1257" s="125" t="s">
        <v>330</v>
      </c>
      <c r="K1257" s="126" t="s">
        <v>334</v>
      </c>
    </row>
    <row r="1258" spans="2:11" s="124" customFormat="1" ht="33.75" thickBot="1" x14ac:dyDescent="0.3">
      <c r="B1258" s="85">
        <f>IF(J1258&lt;&gt;"",VALUE(LEFT(B1257,FIND("/",B1257&amp;"/")-1))+1,LEFT(B1257,FIND("/",B1257&amp;"/")-1)&amp;"/"&amp;IF(ISNUMBER(SEARCH("/",B1257)),VALUE(RIGHT(B1257,LEN(B1257)-FIND("/",B1257)))+1,1))</f>
        <v>20260926</v>
      </c>
      <c r="C1258" s="114" t="s">
        <v>47</v>
      </c>
      <c r="D1258" s="24" t="s">
        <v>152</v>
      </c>
      <c r="E1258" s="115" t="s">
        <v>779</v>
      </c>
      <c r="F1258" s="116" t="s">
        <v>8</v>
      </c>
      <c r="G1258" s="117">
        <v>1</v>
      </c>
      <c r="H1258" s="118">
        <v>300000</v>
      </c>
      <c r="I1258" s="119">
        <f t="shared" ref="I1258:I1264" si="90">G1258*H1258</f>
        <v>300000</v>
      </c>
      <c r="J1258" s="125" t="s">
        <v>330</v>
      </c>
      <c r="K1258" s="126" t="s">
        <v>334</v>
      </c>
    </row>
    <row r="1259" spans="2:11" s="124" customFormat="1" ht="18" thickBot="1" x14ac:dyDescent="0.3">
      <c r="B1259" s="85">
        <f>IF(J1259&lt;&gt;"",VALUE(LEFT(B1258,FIND("/",B1258&amp;"/")-1))+1,LEFT(B1258,FIND("/",B1258&amp;"/")-1)&amp;"/"&amp;IF(ISNUMBER(SEARCH("/",B1258)),VALUE(RIGHT(B1258,LEN(B1258)-FIND("/",B1258)))+1,1))</f>
        <v>20260927</v>
      </c>
      <c r="C1259" s="114" t="s">
        <v>12</v>
      </c>
      <c r="D1259" s="24" t="s">
        <v>150</v>
      </c>
      <c r="E1259" s="115" t="s">
        <v>171</v>
      </c>
      <c r="F1259" s="116" t="s">
        <v>10</v>
      </c>
      <c r="G1259" s="117">
        <v>40</v>
      </c>
      <c r="H1259" s="118">
        <v>3000</v>
      </c>
      <c r="I1259" s="119">
        <f t="shared" si="90"/>
        <v>120000</v>
      </c>
      <c r="J1259" s="125" t="s">
        <v>330</v>
      </c>
      <c r="K1259" s="126" t="s">
        <v>334</v>
      </c>
    </row>
    <row r="1260" spans="2:11" s="124" customFormat="1" ht="18" thickBot="1" x14ac:dyDescent="0.3">
      <c r="B1260" s="85">
        <f>IF(J1260&lt;&gt;"",VALUE(LEFT(B1259,FIND("/",B1259&amp;"/")-1))+1,LEFT(B1259,FIND("/",B1259&amp;"/")-1)&amp;"/"&amp;IF(ISNUMBER(SEARCH("/",B1259)),VALUE(RIGHT(B1259,LEN(B1259)-FIND("/",B1259)))+1,1))</f>
        <v>20260928</v>
      </c>
      <c r="C1260" s="114" t="s">
        <v>55</v>
      </c>
      <c r="D1260" s="24" t="s">
        <v>150</v>
      </c>
      <c r="E1260" s="115" t="s">
        <v>780</v>
      </c>
      <c r="F1260" s="116" t="s">
        <v>10</v>
      </c>
      <c r="G1260" s="117">
        <v>1</v>
      </c>
      <c r="H1260" s="118">
        <v>150000</v>
      </c>
      <c r="I1260" s="119">
        <f t="shared" si="90"/>
        <v>150000</v>
      </c>
      <c r="J1260" s="125" t="s">
        <v>330</v>
      </c>
      <c r="K1260" s="126" t="s">
        <v>334</v>
      </c>
    </row>
    <row r="1261" spans="2:11" s="124" customFormat="1" ht="18" thickBot="1" x14ac:dyDescent="0.3">
      <c r="B1261" s="85">
        <f>IF(J1261&lt;&gt;"",VALUE(LEFT(B1260,FIND("/",B1260&amp;"/")-1))+1,LEFT(B1260,FIND("/",B1260&amp;"/")-1)&amp;"/"&amp;IF(ISNUMBER(SEARCH("/",B1260)),VALUE(RIGHT(B1260,LEN(B1260)-FIND("/",B1260)))+1,1))</f>
        <v>20260929</v>
      </c>
      <c r="C1261" s="114" t="s">
        <v>47</v>
      </c>
      <c r="D1261" s="24" t="s">
        <v>152</v>
      </c>
      <c r="E1261" s="115" t="s">
        <v>368</v>
      </c>
      <c r="F1261" s="116" t="s">
        <v>8</v>
      </c>
      <c r="G1261" s="117">
        <v>1</v>
      </c>
      <c r="H1261" s="118">
        <v>500000</v>
      </c>
      <c r="I1261" s="119">
        <f t="shared" si="90"/>
        <v>500000</v>
      </c>
      <c r="J1261" s="125" t="s">
        <v>330</v>
      </c>
      <c r="K1261" s="126" t="s">
        <v>334</v>
      </c>
    </row>
    <row r="1262" spans="2:11" s="124" customFormat="1" ht="18" thickBot="1" x14ac:dyDescent="0.3">
      <c r="B1262" s="85">
        <f>IF(J1262&lt;&gt;"",VALUE(LEFT(B1261,FIND("/",B1261&amp;"/")-1))+1,LEFT(B1261,FIND("/",B1261&amp;"/")-1)&amp;"/"&amp;IF(ISNUMBER(SEARCH("/",B1261)),VALUE(RIGHT(B1261,LEN(B1261)-FIND("/",B1261)))+1,1))</f>
        <v>20260930</v>
      </c>
      <c r="C1262" s="114" t="s">
        <v>55</v>
      </c>
      <c r="D1262" s="24" t="s">
        <v>150</v>
      </c>
      <c r="E1262" s="115" t="s">
        <v>538</v>
      </c>
      <c r="F1262" s="116" t="s">
        <v>10</v>
      </c>
      <c r="G1262" s="117">
        <v>630</v>
      </c>
      <c r="H1262" s="118">
        <v>150</v>
      </c>
      <c r="I1262" s="119">
        <f t="shared" si="90"/>
        <v>94500</v>
      </c>
      <c r="J1262" s="125" t="s">
        <v>330</v>
      </c>
      <c r="K1262" s="126" t="s">
        <v>334</v>
      </c>
    </row>
    <row r="1263" spans="2:11" s="124" customFormat="1" ht="18" thickBot="1" x14ac:dyDescent="0.3">
      <c r="B1263" s="85">
        <f>IF(J1263&lt;&gt;"",VALUE(LEFT(B1262,FIND("/",B1262&amp;"/")-1))+1,LEFT(B1262,FIND("/",B1262&amp;"/")-1)&amp;"/"&amp;IF(ISNUMBER(SEARCH("/",B1262)),VALUE(RIGHT(B1262,LEN(B1262)-FIND("/",B1262)))+1,1))</f>
        <v>20260931</v>
      </c>
      <c r="C1263" s="114" t="s">
        <v>55</v>
      </c>
      <c r="D1263" s="24" t="s">
        <v>150</v>
      </c>
      <c r="E1263" s="115" t="s">
        <v>781</v>
      </c>
      <c r="F1263" s="116" t="s">
        <v>10</v>
      </c>
      <c r="G1263" s="117">
        <v>80</v>
      </c>
      <c r="H1263" s="118">
        <v>4310</v>
      </c>
      <c r="I1263" s="119">
        <f t="shared" si="90"/>
        <v>344800</v>
      </c>
      <c r="J1263" s="125" t="s">
        <v>330</v>
      </c>
      <c r="K1263" s="126" t="s">
        <v>334</v>
      </c>
    </row>
    <row r="1264" spans="2:11" s="124" customFormat="1" ht="33.75" thickBot="1" x14ac:dyDescent="0.3">
      <c r="B1264" s="85">
        <f>IF(J1264&lt;&gt;"",VALUE(LEFT(B1263,FIND("/",B1263&amp;"/")-1))+1,LEFT(B1263,FIND("/",B1263&amp;"/")-1)&amp;"/"&amp;IF(ISNUMBER(SEARCH("/",B1263)),VALUE(RIGHT(B1263,LEN(B1263)-FIND("/",B1263)))+1,1))</f>
        <v>20260932</v>
      </c>
      <c r="C1264" s="114" t="s">
        <v>676</v>
      </c>
      <c r="D1264" s="24" t="s">
        <v>150</v>
      </c>
      <c r="E1264" s="115" t="s">
        <v>782</v>
      </c>
      <c r="F1264" s="116" t="s">
        <v>26</v>
      </c>
      <c r="G1264" s="117">
        <v>20</v>
      </c>
      <c r="H1264" s="118">
        <v>1100</v>
      </c>
      <c r="I1264" s="119">
        <f t="shared" si="90"/>
        <v>22000</v>
      </c>
      <c r="J1264" s="125" t="s">
        <v>330</v>
      </c>
      <c r="K1264" s="126" t="s">
        <v>334</v>
      </c>
    </row>
    <row r="1265" spans="2:11" s="124" customFormat="1" ht="33.75" thickBot="1" x14ac:dyDescent="0.3">
      <c r="B1265" s="85">
        <f>IF(J1265&lt;&gt;"",VALUE(LEFT(B1264,FIND("/",B1264&amp;"/")-1))+1,LEFT(B1264,FIND("/",B1264&amp;"/")-1)&amp;"/"&amp;IF(ISNUMBER(SEARCH("/",B1264)),VALUE(RIGHT(B1264,LEN(B1264)-FIND("/",B1264)))+1,1))</f>
        <v>20260933</v>
      </c>
      <c r="C1265" s="114" t="s">
        <v>32</v>
      </c>
      <c r="D1265" s="24" t="s">
        <v>152</v>
      </c>
      <c r="E1265" s="115" t="s">
        <v>784</v>
      </c>
      <c r="F1265" s="116" t="s">
        <v>68</v>
      </c>
      <c r="G1265" s="117">
        <v>5.5</v>
      </c>
      <c r="H1265" s="118">
        <v>700000</v>
      </c>
      <c r="I1265" s="119">
        <f>G1265*H1265</f>
        <v>3850000</v>
      </c>
      <c r="J1265" s="125" t="s">
        <v>330</v>
      </c>
      <c r="K1265" s="126" t="s">
        <v>334</v>
      </c>
    </row>
    <row r="1266" spans="2:11" s="124" customFormat="1" ht="66.75" thickBot="1" x14ac:dyDescent="0.3">
      <c r="B1266" s="85">
        <f>IF(J1266&lt;&gt;"",VALUE(LEFT(B1265,FIND("/",B1265&amp;"/")-1))+1,LEFT(B1265,FIND("/",B1265&amp;"/")-1)&amp;"/"&amp;IF(ISNUMBER(SEARCH("/",B1265)),VALUE(RIGHT(B1265,LEN(B1265)-FIND("/",B1265)))+1,1))</f>
        <v>20260934</v>
      </c>
      <c r="C1266" s="114" t="s">
        <v>27</v>
      </c>
      <c r="D1266" s="24" t="s">
        <v>152</v>
      </c>
      <c r="E1266" s="115" t="s">
        <v>786</v>
      </c>
      <c r="F1266" s="116"/>
      <c r="G1266" s="117"/>
      <c r="H1266" s="118"/>
      <c r="I1266" s="119">
        <f>SUM(I1267:I1268)</f>
        <v>19781536.5</v>
      </c>
      <c r="J1266" s="125" t="s">
        <v>330</v>
      </c>
      <c r="K1266" s="126" t="s">
        <v>334</v>
      </c>
    </row>
    <row r="1267" spans="2:11" s="124" customFormat="1" ht="33.75" outlineLevel="1" thickBot="1" x14ac:dyDescent="0.3">
      <c r="B1267" s="85" t="str">
        <f>IF(J1267&lt;&gt;"",VALUE(LEFT(B1266,FIND("/",B1266&amp;"/")-1))+1,LEFT(B1266,FIND("/",B1266&amp;"/")-1)&amp;"/"&amp;IF(ISNUMBER(SEARCH("/",B1266)),VALUE(RIGHT(B1266,LEN(B1266)-FIND("/",B1266)))+1,1))</f>
        <v>20260934/1</v>
      </c>
      <c r="C1267" s="39" t="s">
        <v>27</v>
      </c>
      <c r="D1267" s="39" t="s">
        <v>152</v>
      </c>
      <c r="E1267" s="40" t="s">
        <v>787</v>
      </c>
      <c r="F1267" s="126" t="s">
        <v>10</v>
      </c>
      <c r="G1267" s="97">
        <v>55</v>
      </c>
      <c r="H1267" s="41">
        <f>265*369*2.7</f>
        <v>264019.5</v>
      </c>
      <c r="I1267" s="41">
        <f t="shared" ref="I1267:I1274" si="91">G1267*H1267</f>
        <v>14521072.5</v>
      </c>
      <c r="J1267" s="126"/>
      <c r="K1267" s="126"/>
    </row>
    <row r="1268" spans="2:11" s="124" customFormat="1" ht="18" outlineLevel="1" thickBot="1" x14ac:dyDescent="0.3">
      <c r="B1268" s="85" t="str">
        <f>IF(J1268&lt;&gt;"",VALUE(LEFT(B1267,FIND("/",B1267&amp;"/")-1))+1,LEFT(B1267,FIND("/",B1267&amp;"/")-1)&amp;"/"&amp;IF(ISNUMBER(SEARCH("/",B1267)),VALUE(RIGHT(B1267,LEN(B1267)-FIND("/",B1267)))+1,1))</f>
        <v>20260934/2</v>
      </c>
      <c r="C1268" s="39" t="s">
        <v>32</v>
      </c>
      <c r="D1268" s="39" t="s">
        <v>152</v>
      </c>
      <c r="E1268" s="40" t="s">
        <v>788</v>
      </c>
      <c r="F1268" s="126" t="s">
        <v>10</v>
      </c>
      <c r="G1268" s="97">
        <v>55</v>
      </c>
      <c r="H1268" s="41">
        <f>96*369*2.7</f>
        <v>95644.800000000003</v>
      </c>
      <c r="I1268" s="41">
        <f t="shared" si="91"/>
        <v>5260464</v>
      </c>
      <c r="J1268" s="126"/>
      <c r="K1268" s="126"/>
    </row>
    <row r="1269" spans="2:11" s="124" customFormat="1" ht="18" thickBot="1" x14ac:dyDescent="0.3">
      <c r="B1269" s="85">
        <f>IF(J1269&lt;&gt;"",VALUE(LEFT(B1268,FIND("/",B1268&amp;"/")-1))+1,LEFT(B1268,FIND("/",B1268&amp;"/")-1)&amp;"/"&amp;IF(ISNUMBER(SEARCH("/",B1268)),VALUE(RIGHT(B1268,LEN(B1268)-FIND("/",B1268)))+1,1))</f>
        <v>20260935</v>
      </c>
      <c r="C1269" s="131" t="s">
        <v>826</v>
      </c>
      <c r="D1269" s="24" t="s">
        <v>150</v>
      </c>
      <c r="E1269" s="115" t="s">
        <v>789</v>
      </c>
      <c r="F1269" s="116" t="s">
        <v>10</v>
      </c>
      <c r="G1269" s="117">
        <v>1</v>
      </c>
      <c r="H1269" s="118">
        <v>19000</v>
      </c>
      <c r="I1269" s="119">
        <f t="shared" si="91"/>
        <v>19000</v>
      </c>
      <c r="J1269" s="125" t="s">
        <v>330</v>
      </c>
      <c r="K1269" s="126" t="s">
        <v>334</v>
      </c>
    </row>
    <row r="1270" spans="2:11" s="124" customFormat="1" ht="18" thickBot="1" x14ac:dyDescent="0.3">
      <c r="B1270" s="85">
        <f>IF(J1270&lt;&gt;"",VALUE(LEFT(B1269,FIND("/",B1269&amp;"/")-1))+1,LEFT(B1269,FIND("/",B1269&amp;"/")-1)&amp;"/"&amp;IF(ISNUMBER(SEARCH("/",B1269)),VALUE(RIGHT(B1269,LEN(B1269)-FIND("/",B1269)))+1,1))</f>
        <v>20260936</v>
      </c>
      <c r="C1270" s="114" t="s">
        <v>730</v>
      </c>
      <c r="D1270" s="24" t="s">
        <v>150</v>
      </c>
      <c r="E1270" s="115" t="s">
        <v>790</v>
      </c>
      <c r="F1270" s="116" t="s">
        <v>10</v>
      </c>
      <c r="G1270" s="117">
        <v>100</v>
      </c>
      <c r="H1270" s="118">
        <v>12</v>
      </c>
      <c r="I1270" s="119">
        <f t="shared" si="91"/>
        <v>1200</v>
      </c>
      <c r="J1270" s="125" t="s">
        <v>330</v>
      </c>
      <c r="K1270" s="126" t="s">
        <v>334</v>
      </c>
    </row>
    <row r="1271" spans="2:11" s="124" customFormat="1" ht="18" thickBot="1" x14ac:dyDescent="0.3">
      <c r="B1271" s="85">
        <f>IF(J1271&lt;&gt;"",VALUE(LEFT(B1270,FIND("/",B1270&amp;"/")-1))+1,LEFT(B1270,FIND("/",B1270&amp;"/")-1)&amp;"/"&amp;IF(ISNUMBER(SEARCH("/",B1270)),VALUE(RIGHT(B1270,LEN(B1270)-FIND("/",B1270)))+1,1))</f>
        <v>20260937</v>
      </c>
      <c r="C1271" s="131" t="s">
        <v>826</v>
      </c>
      <c r="D1271" s="24" t="s">
        <v>150</v>
      </c>
      <c r="E1271" s="115" t="s">
        <v>766</v>
      </c>
      <c r="F1271" s="116" t="s">
        <v>10</v>
      </c>
      <c r="G1271" s="117">
        <v>2</v>
      </c>
      <c r="H1271" s="118">
        <v>60000</v>
      </c>
      <c r="I1271" s="119">
        <f t="shared" si="91"/>
        <v>120000</v>
      </c>
      <c r="J1271" s="125" t="s">
        <v>330</v>
      </c>
      <c r="K1271" s="126" t="s">
        <v>334</v>
      </c>
    </row>
    <row r="1272" spans="2:11" s="124" customFormat="1" ht="18" thickBot="1" x14ac:dyDescent="0.3">
      <c r="B1272" s="85">
        <f>IF(J1272&lt;&gt;"",VALUE(LEFT(B1271,FIND("/",B1271&amp;"/")-1))+1,LEFT(B1271,FIND("/",B1271&amp;"/")-1)&amp;"/"&amp;IF(ISNUMBER(SEARCH("/",B1271)),VALUE(RIGHT(B1271,LEN(B1271)-FIND("/",B1271)))+1,1))</f>
        <v>20260938</v>
      </c>
      <c r="C1272" s="114" t="s">
        <v>702</v>
      </c>
      <c r="D1272" s="24" t="s">
        <v>150</v>
      </c>
      <c r="E1272" s="115" t="s">
        <v>791</v>
      </c>
      <c r="F1272" s="116" t="s">
        <v>10</v>
      </c>
      <c r="G1272" s="117">
        <v>2</v>
      </c>
      <c r="H1272" s="118">
        <v>150000</v>
      </c>
      <c r="I1272" s="119">
        <f t="shared" si="91"/>
        <v>300000</v>
      </c>
      <c r="J1272" s="125" t="s">
        <v>330</v>
      </c>
      <c r="K1272" s="126" t="s">
        <v>334</v>
      </c>
    </row>
    <row r="1273" spans="2:11" s="124" customFormat="1" ht="18" thickBot="1" x14ac:dyDescent="0.3">
      <c r="B1273" s="85">
        <f>IF(J1273&lt;&gt;"",VALUE(LEFT(B1272,FIND("/",B1272&amp;"/")-1))+1,LEFT(B1272,FIND("/",B1272&amp;"/")-1)&amp;"/"&amp;IF(ISNUMBER(SEARCH("/",B1272)),VALUE(RIGHT(B1272,LEN(B1272)-FIND("/",B1272)))+1,1))</f>
        <v>20260939</v>
      </c>
      <c r="C1273" s="114" t="s">
        <v>702</v>
      </c>
      <c r="D1273" s="24" t="s">
        <v>150</v>
      </c>
      <c r="E1273" s="115" t="s">
        <v>500</v>
      </c>
      <c r="F1273" s="116" t="s">
        <v>10</v>
      </c>
      <c r="G1273" s="117">
        <v>10</v>
      </c>
      <c r="H1273" s="118">
        <v>44000</v>
      </c>
      <c r="I1273" s="119">
        <f t="shared" si="91"/>
        <v>440000</v>
      </c>
      <c r="J1273" s="125" t="s">
        <v>330</v>
      </c>
      <c r="K1273" s="126" t="s">
        <v>334</v>
      </c>
    </row>
    <row r="1274" spans="2:11" s="124" customFormat="1" ht="18" thickBot="1" x14ac:dyDescent="0.3">
      <c r="B1274" s="85">
        <f>IF(J1274&lt;&gt;"",VALUE(LEFT(B1273,FIND("/",B1273&amp;"/")-1))+1,LEFT(B1273,FIND("/",B1273&amp;"/")-1)&amp;"/"&amp;IF(ISNUMBER(SEARCH("/",B1273)),VALUE(RIGHT(B1273,LEN(B1273)-FIND("/",B1273)))+1,1))</f>
        <v>20260940</v>
      </c>
      <c r="C1274" s="114" t="s">
        <v>702</v>
      </c>
      <c r="D1274" s="24" t="s">
        <v>150</v>
      </c>
      <c r="E1274" s="115" t="s">
        <v>792</v>
      </c>
      <c r="F1274" s="116" t="s">
        <v>10</v>
      </c>
      <c r="G1274" s="117">
        <v>10</v>
      </c>
      <c r="H1274" s="118">
        <v>3500</v>
      </c>
      <c r="I1274" s="119">
        <f t="shared" si="91"/>
        <v>35000</v>
      </c>
      <c r="J1274" s="125" t="s">
        <v>330</v>
      </c>
      <c r="K1274" s="126" t="s">
        <v>334</v>
      </c>
    </row>
    <row r="1275" spans="2:11" s="124" customFormat="1" ht="18" thickBot="1" x14ac:dyDescent="0.3">
      <c r="B1275" s="85">
        <f>IF(J1275&lt;&gt;"",VALUE(LEFT(B1274,FIND("/",B1274&amp;"/")-1))+1,LEFT(B1274,FIND("/",B1274&amp;"/")-1)&amp;"/"&amp;IF(ISNUMBER(SEARCH("/",B1274)),VALUE(RIGHT(B1274,LEN(B1274)-FIND("/",B1274)))+1,1))</f>
        <v>20260941</v>
      </c>
      <c r="C1275" s="114" t="s">
        <v>794</v>
      </c>
      <c r="D1275" s="24" t="s">
        <v>150</v>
      </c>
      <c r="E1275" s="115" t="s">
        <v>793</v>
      </c>
      <c r="F1275" s="116" t="s">
        <v>26</v>
      </c>
      <c r="G1275" s="117">
        <v>610</v>
      </c>
      <c r="H1275" s="118">
        <v>300</v>
      </c>
      <c r="I1275" s="119">
        <f t="shared" ref="I1275" si="92">G1275*H1275</f>
        <v>183000</v>
      </c>
      <c r="J1275" s="125" t="s">
        <v>330</v>
      </c>
      <c r="K1275" s="126" t="s">
        <v>334</v>
      </c>
    </row>
    <row r="1276" spans="2:11" s="124" customFormat="1" ht="18" thickBot="1" x14ac:dyDescent="0.3">
      <c r="B1276" s="85">
        <f>IF(J1276&lt;&gt;"",VALUE(LEFT(B1275,FIND("/",B1275&amp;"/")-1))+1,LEFT(B1275,FIND("/",B1275&amp;"/")-1)&amp;"/"&amp;IF(ISNUMBER(SEARCH("/",B1275)),VALUE(RIGHT(B1275,LEN(B1275)-FIND("/",B1275)))+1,1))</f>
        <v>20260942</v>
      </c>
      <c r="C1276" s="114" t="s">
        <v>730</v>
      </c>
      <c r="D1276" s="24" t="s">
        <v>150</v>
      </c>
      <c r="E1276" s="115" t="s">
        <v>804</v>
      </c>
      <c r="F1276" s="116" t="s">
        <v>10</v>
      </c>
      <c r="G1276" s="117">
        <v>6</v>
      </c>
      <c r="H1276" s="118">
        <v>14500</v>
      </c>
      <c r="I1276" s="119">
        <f t="shared" ref="I1276:I1286" si="93">G1276*H1276</f>
        <v>87000</v>
      </c>
      <c r="J1276" s="125" t="s">
        <v>330</v>
      </c>
      <c r="K1276" s="126" t="s">
        <v>334</v>
      </c>
    </row>
    <row r="1277" spans="2:11" s="124" customFormat="1" ht="18" thickBot="1" x14ac:dyDescent="0.3">
      <c r="B1277" s="85">
        <f>IF(J1277&lt;&gt;"",VALUE(LEFT(B1276,FIND("/",B1276&amp;"/")-1))+1,LEFT(B1276,FIND("/",B1276&amp;"/")-1)&amp;"/"&amp;IF(ISNUMBER(SEARCH("/",B1276)),VALUE(RIGHT(B1276,LEN(B1276)-FIND("/",B1276)))+1,1))</f>
        <v>20260943</v>
      </c>
      <c r="C1277" s="114" t="s">
        <v>730</v>
      </c>
      <c r="D1277" s="24" t="s">
        <v>150</v>
      </c>
      <c r="E1277" s="115" t="s">
        <v>564</v>
      </c>
      <c r="F1277" s="116" t="s">
        <v>10</v>
      </c>
      <c r="G1277" s="117">
        <v>3</v>
      </c>
      <c r="H1277" s="118">
        <v>3500</v>
      </c>
      <c r="I1277" s="119">
        <f t="shared" si="93"/>
        <v>10500</v>
      </c>
      <c r="J1277" s="125" t="s">
        <v>330</v>
      </c>
      <c r="K1277" s="126" t="s">
        <v>334</v>
      </c>
    </row>
    <row r="1278" spans="2:11" s="124" customFormat="1" ht="18" thickBot="1" x14ac:dyDescent="0.3">
      <c r="B1278" s="85">
        <f>IF(J1278&lt;&gt;"",VALUE(LEFT(B1277,FIND("/",B1277&amp;"/")-1))+1,LEFT(B1277,FIND("/",B1277&amp;"/")-1)&amp;"/"&amp;IF(ISNUMBER(SEARCH("/",B1277)),VALUE(RIGHT(B1277,LEN(B1277)-FIND("/",B1277)))+1,1))</f>
        <v>20260944</v>
      </c>
      <c r="C1278" s="114" t="s">
        <v>730</v>
      </c>
      <c r="D1278" s="24" t="s">
        <v>150</v>
      </c>
      <c r="E1278" s="115" t="s">
        <v>734</v>
      </c>
      <c r="F1278" s="116" t="s">
        <v>10</v>
      </c>
      <c r="G1278" s="117">
        <v>5</v>
      </c>
      <c r="H1278" s="118">
        <v>3500</v>
      </c>
      <c r="I1278" s="119">
        <f t="shared" si="93"/>
        <v>17500</v>
      </c>
      <c r="J1278" s="125" t="s">
        <v>330</v>
      </c>
      <c r="K1278" s="126" t="s">
        <v>334</v>
      </c>
    </row>
    <row r="1279" spans="2:11" s="124" customFormat="1" ht="18" thickBot="1" x14ac:dyDescent="0.3">
      <c r="B1279" s="85">
        <f>IF(J1279&lt;&gt;"",VALUE(LEFT(B1278,FIND("/",B1278&amp;"/")-1))+1,LEFT(B1278,FIND("/",B1278&amp;"/")-1)&amp;"/"&amp;IF(ISNUMBER(SEARCH("/",B1278)),VALUE(RIGHT(B1278,LEN(B1278)-FIND("/",B1278)))+1,1))</f>
        <v>20260945</v>
      </c>
      <c r="C1279" s="131" t="s">
        <v>826</v>
      </c>
      <c r="D1279" s="24" t="s">
        <v>150</v>
      </c>
      <c r="E1279" s="115" t="s">
        <v>796</v>
      </c>
      <c r="F1279" s="116" t="s">
        <v>10</v>
      </c>
      <c r="G1279" s="117">
        <v>3</v>
      </c>
      <c r="H1279" s="118">
        <v>2440</v>
      </c>
      <c r="I1279" s="119">
        <f t="shared" si="93"/>
        <v>7320</v>
      </c>
      <c r="J1279" s="125" t="s">
        <v>330</v>
      </c>
      <c r="K1279" s="126" t="s">
        <v>334</v>
      </c>
    </row>
    <row r="1280" spans="2:11" s="124" customFormat="1" ht="18" thickBot="1" x14ac:dyDescent="0.3">
      <c r="B1280" s="85">
        <f>IF(J1280&lt;&gt;"",VALUE(LEFT(B1279,FIND("/",B1279&amp;"/")-1))+1,LEFT(B1279,FIND("/",B1279&amp;"/")-1)&amp;"/"&amp;IF(ISNUMBER(SEARCH("/",B1279)),VALUE(RIGHT(B1279,LEN(B1279)-FIND("/",B1279)))+1,1))</f>
        <v>20260946</v>
      </c>
      <c r="C1280" s="131" t="s">
        <v>826</v>
      </c>
      <c r="D1280" s="24" t="s">
        <v>150</v>
      </c>
      <c r="E1280" s="115" t="s">
        <v>800</v>
      </c>
      <c r="F1280" s="116" t="s">
        <v>10</v>
      </c>
      <c r="G1280" s="117">
        <v>5</v>
      </c>
      <c r="H1280" s="118">
        <v>19500</v>
      </c>
      <c r="I1280" s="119">
        <f t="shared" si="93"/>
        <v>97500</v>
      </c>
      <c r="J1280" s="125" t="s">
        <v>330</v>
      </c>
      <c r="K1280" s="126" t="s">
        <v>334</v>
      </c>
    </row>
    <row r="1281" spans="2:11" s="124" customFormat="1" ht="18" thickBot="1" x14ac:dyDescent="0.3">
      <c r="B1281" s="85">
        <f>IF(J1281&lt;&gt;"",VALUE(LEFT(B1280,FIND("/",B1280&amp;"/")-1))+1,LEFT(B1280,FIND("/",B1280&amp;"/")-1)&amp;"/"&amp;IF(ISNUMBER(SEARCH("/",B1280)),VALUE(RIGHT(B1280,LEN(B1280)-FIND("/",B1280)))+1,1))</f>
        <v>20260947</v>
      </c>
      <c r="C1281" s="114" t="s">
        <v>676</v>
      </c>
      <c r="D1281" s="24" t="s">
        <v>150</v>
      </c>
      <c r="E1281" s="115" t="s">
        <v>553</v>
      </c>
      <c r="F1281" s="116" t="s">
        <v>10</v>
      </c>
      <c r="G1281" s="117">
        <v>5</v>
      </c>
      <c r="H1281" s="118">
        <v>1400</v>
      </c>
      <c r="I1281" s="119">
        <f t="shared" si="93"/>
        <v>7000</v>
      </c>
      <c r="J1281" s="125" t="s">
        <v>330</v>
      </c>
      <c r="K1281" s="126" t="s">
        <v>334</v>
      </c>
    </row>
    <row r="1282" spans="2:11" s="124" customFormat="1" ht="18" thickBot="1" x14ac:dyDescent="0.3">
      <c r="B1282" s="85">
        <f>IF(J1282&lt;&gt;"",VALUE(LEFT(B1281,FIND("/",B1281&amp;"/")-1))+1,LEFT(B1281,FIND("/",B1281&amp;"/")-1)&amp;"/"&amp;IF(ISNUMBER(SEARCH("/",B1281)),VALUE(RIGHT(B1281,LEN(B1281)-FIND("/",B1281)))+1,1))</f>
        <v>20260948</v>
      </c>
      <c r="C1282" s="114" t="s">
        <v>676</v>
      </c>
      <c r="D1282" s="24" t="s">
        <v>150</v>
      </c>
      <c r="E1282" s="115" t="s">
        <v>514</v>
      </c>
      <c r="F1282" s="116" t="s">
        <v>10</v>
      </c>
      <c r="G1282" s="117">
        <v>5</v>
      </c>
      <c r="H1282" s="118">
        <v>1400</v>
      </c>
      <c r="I1282" s="119">
        <f t="shared" si="93"/>
        <v>7000</v>
      </c>
      <c r="J1282" s="125" t="s">
        <v>330</v>
      </c>
      <c r="K1282" s="126" t="s">
        <v>334</v>
      </c>
    </row>
    <row r="1283" spans="2:11" s="124" customFormat="1" ht="18" thickBot="1" x14ac:dyDescent="0.3">
      <c r="B1283" s="85">
        <f>IF(J1283&lt;&gt;"",VALUE(LEFT(B1282,FIND("/",B1282&amp;"/")-1))+1,LEFT(B1282,FIND("/",B1282&amp;"/")-1)&amp;"/"&amp;IF(ISNUMBER(SEARCH("/",B1282)),VALUE(RIGHT(B1282,LEN(B1282)-FIND("/",B1282)))+1,1))</f>
        <v>20260949</v>
      </c>
      <c r="C1283" s="114" t="s">
        <v>730</v>
      </c>
      <c r="D1283" s="24" t="s">
        <v>150</v>
      </c>
      <c r="E1283" s="115" t="s">
        <v>797</v>
      </c>
      <c r="F1283" s="116" t="s">
        <v>10</v>
      </c>
      <c r="G1283" s="117">
        <v>10</v>
      </c>
      <c r="H1283" s="118">
        <v>2500</v>
      </c>
      <c r="I1283" s="119">
        <f t="shared" si="93"/>
        <v>25000</v>
      </c>
      <c r="J1283" s="125" t="s">
        <v>330</v>
      </c>
      <c r="K1283" s="126" t="s">
        <v>334</v>
      </c>
    </row>
    <row r="1284" spans="2:11" s="124" customFormat="1" ht="18" thickBot="1" x14ac:dyDescent="0.3">
      <c r="B1284" s="85">
        <f>IF(J1284&lt;&gt;"",VALUE(LEFT(B1283,FIND("/",B1283&amp;"/")-1))+1,LEFT(B1283,FIND("/",B1283&amp;"/")-1)&amp;"/"&amp;IF(ISNUMBER(SEARCH("/",B1283)),VALUE(RIGHT(B1283,LEN(B1283)-FIND("/",B1283)))+1,1))</f>
        <v>20260950</v>
      </c>
      <c r="C1284" s="114" t="s">
        <v>676</v>
      </c>
      <c r="D1284" s="24" t="s">
        <v>150</v>
      </c>
      <c r="E1284" s="115" t="s">
        <v>798</v>
      </c>
      <c r="F1284" s="116" t="s">
        <v>10</v>
      </c>
      <c r="G1284" s="117">
        <v>1</v>
      </c>
      <c r="H1284" s="118">
        <v>8700</v>
      </c>
      <c r="I1284" s="119">
        <f t="shared" si="93"/>
        <v>8700</v>
      </c>
      <c r="J1284" s="125" t="s">
        <v>330</v>
      </c>
      <c r="K1284" s="126" t="s">
        <v>334</v>
      </c>
    </row>
    <row r="1285" spans="2:11" s="124" customFormat="1" ht="18" thickBot="1" x14ac:dyDescent="0.3">
      <c r="B1285" s="85">
        <f>IF(J1285&lt;&gt;"",VALUE(LEFT(B1284,FIND("/",B1284&amp;"/")-1))+1,LEFT(B1284,FIND("/",B1284&amp;"/")-1)&amp;"/"&amp;IF(ISNUMBER(SEARCH("/",B1284)),VALUE(RIGHT(B1284,LEN(B1284)-FIND("/",B1284)))+1,1))</f>
        <v>20260951</v>
      </c>
      <c r="C1285" s="114" t="s">
        <v>676</v>
      </c>
      <c r="D1285" s="24" t="s">
        <v>150</v>
      </c>
      <c r="E1285" s="115" t="s">
        <v>798</v>
      </c>
      <c r="F1285" s="116" t="s">
        <v>10</v>
      </c>
      <c r="G1285" s="117">
        <v>1</v>
      </c>
      <c r="H1285" s="118">
        <v>11200</v>
      </c>
      <c r="I1285" s="119">
        <f t="shared" si="93"/>
        <v>11200</v>
      </c>
      <c r="J1285" s="125" t="s">
        <v>330</v>
      </c>
      <c r="K1285" s="126" t="s">
        <v>334</v>
      </c>
    </row>
    <row r="1286" spans="2:11" s="124" customFormat="1" ht="18" thickBot="1" x14ac:dyDescent="0.3">
      <c r="B1286" s="85">
        <f>IF(J1286&lt;&gt;"",VALUE(LEFT(B1285,FIND("/",B1285&amp;"/")-1))+1,LEFT(B1285,FIND("/",B1285&amp;"/")-1)&amp;"/"&amp;IF(ISNUMBER(SEARCH("/",B1285)),VALUE(RIGHT(B1285,LEN(B1285)-FIND("/",B1285)))+1,1))</f>
        <v>20260952</v>
      </c>
      <c r="C1286" s="114" t="s">
        <v>738</v>
      </c>
      <c r="D1286" s="24" t="s">
        <v>150</v>
      </c>
      <c r="E1286" s="115" t="s">
        <v>762</v>
      </c>
      <c r="F1286" s="116" t="s">
        <v>10</v>
      </c>
      <c r="G1286" s="117">
        <v>2</v>
      </c>
      <c r="H1286" s="118">
        <v>1900</v>
      </c>
      <c r="I1286" s="119">
        <f t="shared" si="93"/>
        <v>3800</v>
      </c>
      <c r="J1286" s="125" t="s">
        <v>330</v>
      </c>
      <c r="K1286" s="126" t="s">
        <v>334</v>
      </c>
    </row>
    <row r="1287" spans="2:11" s="124" customFormat="1" ht="18" thickBot="1" x14ac:dyDescent="0.3">
      <c r="B1287" s="85">
        <f>IF(J1287&lt;&gt;"",VALUE(LEFT(B1286,FIND("/",B1286&amp;"/")-1))+1,LEFT(B1286,FIND("/",B1286&amp;"/")-1)&amp;"/"&amp;IF(ISNUMBER(SEARCH("/",B1286)),VALUE(RIGHT(B1286,LEN(B1286)-FIND("/",B1286)))+1,1))</f>
        <v>20260953</v>
      </c>
      <c r="C1287" s="114" t="s">
        <v>801</v>
      </c>
      <c r="D1287" s="24" t="s">
        <v>150</v>
      </c>
      <c r="E1287" s="115" t="s">
        <v>799</v>
      </c>
      <c r="F1287" s="116" t="s">
        <v>10</v>
      </c>
      <c r="G1287" s="117">
        <v>1</v>
      </c>
      <c r="H1287" s="118">
        <v>23000</v>
      </c>
      <c r="I1287" s="119">
        <f t="shared" ref="I1287:I1289" si="94">G1287*H1287</f>
        <v>23000</v>
      </c>
      <c r="J1287" s="125" t="s">
        <v>330</v>
      </c>
      <c r="K1287" s="126" t="s">
        <v>334</v>
      </c>
    </row>
    <row r="1288" spans="2:11" s="124" customFormat="1" ht="18" thickBot="1" x14ac:dyDescent="0.3">
      <c r="B1288" s="85">
        <f>IF(J1288&lt;&gt;"",VALUE(LEFT(B1287,FIND("/",B1287&amp;"/")-1))+1,LEFT(B1287,FIND("/",B1287&amp;"/")-1)&amp;"/"&amp;IF(ISNUMBER(SEARCH("/",B1287)),VALUE(RIGHT(B1287,LEN(B1287)-FIND("/",B1287)))+1,1))</f>
        <v>20260954</v>
      </c>
      <c r="C1288" s="114" t="s">
        <v>703</v>
      </c>
      <c r="D1288" s="24" t="s">
        <v>150</v>
      </c>
      <c r="E1288" s="115" t="s">
        <v>802</v>
      </c>
      <c r="F1288" s="116" t="s">
        <v>10</v>
      </c>
      <c r="G1288" s="117">
        <v>2</v>
      </c>
      <c r="H1288" s="118">
        <v>900</v>
      </c>
      <c r="I1288" s="119">
        <f t="shared" si="94"/>
        <v>1800</v>
      </c>
      <c r="J1288" s="125" t="s">
        <v>330</v>
      </c>
      <c r="K1288" s="126" t="s">
        <v>334</v>
      </c>
    </row>
    <row r="1289" spans="2:11" s="124" customFormat="1" ht="18" thickBot="1" x14ac:dyDescent="0.3">
      <c r="B1289" s="85">
        <f>IF(J1289&lt;&gt;"",VALUE(LEFT(B1288,FIND("/",B1288&amp;"/")-1))+1,LEFT(B1288,FIND("/",B1288&amp;"/")-1)&amp;"/"&amp;IF(ISNUMBER(SEARCH("/",B1288)),VALUE(RIGHT(B1288,LEN(B1288)-FIND("/",B1288)))+1,1))</f>
        <v>20260955</v>
      </c>
      <c r="C1289" s="114" t="s">
        <v>702</v>
      </c>
      <c r="D1289" s="24" t="s">
        <v>150</v>
      </c>
      <c r="E1289" s="115" t="s">
        <v>803</v>
      </c>
      <c r="F1289" s="116" t="s">
        <v>10</v>
      </c>
      <c r="G1289" s="117">
        <v>80</v>
      </c>
      <c r="H1289" s="118">
        <v>7600</v>
      </c>
      <c r="I1289" s="119">
        <f t="shared" si="94"/>
        <v>608000</v>
      </c>
      <c r="J1289" s="125" t="s">
        <v>330</v>
      </c>
      <c r="K1289" s="126" t="s">
        <v>334</v>
      </c>
    </row>
    <row r="1290" spans="2:11" s="124" customFormat="1" ht="18" thickBot="1" x14ac:dyDescent="0.3">
      <c r="B1290" s="85">
        <f>IF(J1290&lt;&gt;"",VALUE(LEFT(B1289,FIND("/",B1289&amp;"/")-1))+1,LEFT(B1289,FIND("/",B1289&amp;"/")-1)&amp;"/"&amp;IF(ISNUMBER(SEARCH("/",B1289)),VALUE(RIGHT(B1289,LEN(B1289)-FIND("/",B1289)))+1,1))</f>
        <v>20260956</v>
      </c>
      <c r="C1290" s="114" t="s">
        <v>806</v>
      </c>
      <c r="D1290" s="24" t="s">
        <v>150</v>
      </c>
      <c r="E1290" s="115" t="s">
        <v>805</v>
      </c>
      <c r="F1290" s="116" t="s">
        <v>16</v>
      </c>
      <c r="G1290" s="117">
        <v>2</v>
      </c>
      <c r="H1290" s="118">
        <v>3600</v>
      </c>
      <c r="I1290" s="119">
        <f t="shared" ref="I1290:I1301" si="95">G1290*H1290</f>
        <v>7200</v>
      </c>
      <c r="J1290" s="125" t="s">
        <v>330</v>
      </c>
      <c r="K1290" s="126" t="s">
        <v>334</v>
      </c>
    </row>
    <row r="1291" spans="2:11" s="124" customFormat="1" ht="18" thickBot="1" x14ac:dyDescent="0.3">
      <c r="B1291" s="85">
        <f>IF(J1291&lt;&gt;"",VALUE(LEFT(B1290,FIND("/",B1290&amp;"/")-1))+1,LEFT(B1290,FIND("/",B1290&amp;"/")-1)&amp;"/"&amp;IF(ISNUMBER(SEARCH("/",B1290)),VALUE(RIGHT(B1290,LEN(B1290)-FIND("/",B1290)))+1,1))</f>
        <v>20260957</v>
      </c>
      <c r="C1291" s="114" t="s">
        <v>807</v>
      </c>
      <c r="D1291" s="24" t="s">
        <v>150</v>
      </c>
      <c r="E1291" s="115" t="s">
        <v>351</v>
      </c>
      <c r="F1291" s="116" t="s">
        <v>26</v>
      </c>
      <c r="G1291" s="117">
        <v>100</v>
      </c>
      <c r="H1291" s="118">
        <v>60</v>
      </c>
      <c r="I1291" s="119">
        <f t="shared" si="95"/>
        <v>6000</v>
      </c>
      <c r="J1291" s="125" t="s">
        <v>330</v>
      </c>
      <c r="K1291" s="126" t="s">
        <v>334</v>
      </c>
    </row>
    <row r="1292" spans="2:11" s="124" customFormat="1" ht="33.75" thickBot="1" x14ac:dyDescent="0.3">
      <c r="B1292" s="85">
        <f>IF(J1292&lt;&gt;"",VALUE(LEFT(B1291,FIND("/",B1291&amp;"/")-1))+1,LEFT(B1291,FIND("/",B1291&amp;"/")-1)&amp;"/"&amp;IF(ISNUMBER(SEARCH("/",B1291)),VALUE(RIGHT(B1291,LEN(B1291)-FIND("/",B1291)))+1,1))</f>
        <v>20260958</v>
      </c>
      <c r="C1292" s="114" t="s">
        <v>911</v>
      </c>
      <c r="D1292" s="24" t="s">
        <v>152</v>
      </c>
      <c r="E1292" s="115" t="s">
        <v>808</v>
      </c>
      <c r="F1292" s="116" t="s">
        <v>8</v>
      </c>
      <c r="G1292" s="117">
        <v>1</v>
      </c>
      <c r="H1292" s="118">
        <v>104000</v>
      </c>
      <c r="I1292" s="119">
        <f t="shared" si="95"/>
        <v>104000</v>
      </c>
      <c r="J1292" s="125" t="s">
        <v>330</v>
      </c>
      <c r="K1292" s="126" t="s">
        <v>334</v>
      </c>
    </row>
    <row r="1293" spans="2:11" s="124" customFormat="1" ht="50.25" thickBot="1" x14ac:dyDescent="0.3">
      <c r="B1293" s="85">
        <f>IF(J1293&lt;&gt;"",VALUE(LEFT(B1292,FIND("/",B1292&amp;"/")-1))+1,LEFT(B1292,FIND("/",B1292&amp;"/")-1)&amp;"/"&amp;IF(ISNUMBER(SEARCH("/",B1292)),VALUE(RIGHT(B1292,LEN(B1292)-FIND("/",B1292)))+1,1))</f>
        <v>20260959</v>
      </c>
      <c r="C1293" s="114" t="s">
        <v>36</v>
      </c>
      <c r="D1293" s="24" t="s">
        <v>152</v>
      </c>
      <c r="E1293" s="115" t="s">
        <v>809</v>
      </c>
      <c r="F1293" s="116" t="s">
        <v>8</v>
      </c>
      <c r="G1293" s="117">
        <v>1</v>
      </c>
      <c r="H1293" s="118">
        <v>990000</v>
      </c>
      <c r="I1293" s="119">
        <f t="shared" si="95"/>
        <v>990000</v>
      </c>
      <c r="J1293" s="125" t="s">
        <v>330</v>
      </c>
      <c r="K1293" s="126" t="s">
        <v>334</v>
      </c>
    </row>
    <row r="1294" spans="2:11" s="124" customFormat="1" ht="18" thickBot="1" x14ac:dyDescent="0.3">
      <c r="B1294" s="85">
        <f>IF(J1294&lt;&gt;"",VALUE(LEFT(B1293,FIND("/",B1293&amp;"/")-1))+1,LEFT(B1293,FIND("/",B1293&amp;"/")-1)&amp;"/"&amp;IF(ISNUMBER(SEARCH("/",B1293)),VALUE(RIGHT(B1293,LEN(B1293)-FIND("/",B1293)))+1,1))</f>
        <v>20260960</v>
      </c>
      <c r="C1294" s="114" t="s">
        <v>676</v>
      </c>
      <c r="D1294" s="24" t="s">
        <v>150</v>
      </c>
      <c r="E1294" s="115" t="s">
        <v>810</v>
      </c>
      <c r="F1294" s="116" t="s">
        <v>10</v>
      </c>
      <c r="G1294" s="117">
        <v>3</v>
      </c>
      <c r="H1294" s="118">
        <v>18600</v>
      </c>
      <c r="I1294" s="119">
        <f t="shared" si="95"/>
        <v>55800</v>
      </c>
      <c r="J1294" s="125" t="s">
        <v>330</v>
      </c>
      <c r="K1294" s="126" t="s">
        <v>334</v>
      </c>
    </row>
    <row r="1295" spans="2:11" s="124" customFormat="1" ht="18" thickBot="1" x14ac:dyDescent="0.3">
      <c r="B1295" s="85">
        <f>IF(J1295&lt;&gt;"",VALUE(LEFT(B1294,FIND("/",B1294&amp;"/")-1))+1,LEFT(B1294,FIND("/",B1294&amp;"/")-1)&amp;"/"&amp;IF(ISNUMBER(SEARCH("/",B1294)),VALUE(RIGHT(B1294,LEN(B1294)-FIND("/",B1294)))+1,1))</f>
        <v>20260961</v>
      </c>
      <c r="C1295" s="114" t="s">
        <v>774</v>
      </c>
      <c r="D1295" s="24" t="s">
        <v>150</v>
      </c>
      <c r="E1295" s="115" t="s">
        <v>811</v>
      </c>
      <c r="F1295" s="116" t="s">
        <v>10</v>
      </c>
      <c r="G1295" s="117">
        <v>1</v>
      </c>
      <c r="H1295" s="118">
        <v>28000</v>
      </c>
      <c r="I1295" s="119">
        <f t="shared" si="95"/>
        <v>28000</v>
      </c>
      <c r="J1295" s="125" t="s">
        <v>330</v>
      </c>
      <c r="K1295" s="126" t="s">
        <v>334</v>
      </c>
    </row>
    <row r="1296" spans="2:11" s="124" customFormat="1" ht="33.75" thickBot="1" x14ac:dyDescent="0.3">
      <c r="B1296" s="85">
        <f>IF(J1296&lt;&gt;"",VALUE(LEFT(B1295,FIND("/",B1295&amp;"/")-1))+1,LEFT(B1295,FIND("/",B1295&amp;"/")-1)&amp;"/"&amp;IF(ISNUMBER(SEARCH("/",B1295)),VALUE(RIGHT(B1295,LEN(B1295)-FIND("/",B1295)))+1,1))</f>
        <v>20260962</v>
      </c>
      <c r="C1296" s="114" t="s">
        <v>702</v>
      </c>
      <c r="D1296" s="24" t="s">
        <v>150</v>
      </c>
      <c r="E1296" s="115" t="s">
        <v>812</v>
      </c>
      <c r="F1296" s="116" t="s">
        <v>10</v>
      </c>
      <c r="G1296" s="117">
        <v>4</v>
      </c>
      <c r="H1296" s="118">
        <v>50000</v>
      </c>
      <c r="I1296" s="119">
        <f t="shared" si="95"/>
        <v>200000</v>
      </c>
      <c r="J1296" s="125" t="s">
        <v>330</v>
      </c>
      <c r="K1296" s="126" t="s">
        <v>334</v>
      </c>
    </row>
    <row r="1297" spans="2:11" s="124" customFormat="1" ht="18" thickBot="1" x14ac:dyDescent="0.3">
      <c r="B1297" s="85">
        <f>IF(J1297&lt;&gt;"",VALUE(LEFT(B1296,FIND("/",B1296&amp;"/")-1))+1,LEFT(B1296,FIND("/",B1296&amp;"/")-1)&amp;"/"&amp;IF(ISNUMBER(SEARCH("/",B1296)),VALUE(RIGHT(B1296,LEN(B1296)-FIND("/",B1296)))+1,1))</f>
        <v>20260963</v>
      </c>
      <c r="C1297" s="114" t="s">
        <v>702</v>
      </c>
      <c r="D1297" s="24" t="s">
        <v>150</v>
      </c>
      <c r="E1297" s="115" t="s">
        <v>813</v>
      </c>
      <c r="F1297" s="116" t="s">
        <v>10</v>
      </c>
      <c r="G1297" s="117">
        <v>6</v>
      </c>
      <c r="H1297" s="118">
        <v>40000</v>
      </c>
      <c r="I1297" s="119">
        <f t="shared" si="95"/>
        <v>240000</v>
      </c>
      <c r="J1297" s="125" t="s">
        <v>330</v>
      </c>
      <c r="K1297" s="126" t="s">
        <v>334</v>
      </c>
    </row>
    <row r="1298" spans="2:11" s="124" customFormat="1" ht="33.75" thickBot="1" x14ac:dyDescent="0.3">
      <c r="B1298" s="85">
        <f>IF(J1298&lt;&gt;"",VALUE(LEFT(B1297,FIND("/",B1297&amp;"/")-1))+1,LEFT(B1297,FIND("/",B1297&amp;"/")-1)&amp;"/"&amp;IF(ISNUMBER(SEARCH("/",B1297)),VALUE(RIGHT(B1297,LEN(B1297)-FIND("/",B1297)))+1,1))</f>
        <v>20260964</v>
      </c>
      <c r="C1298" s="131" t="s">
        <v>45</v>
      </c>
      <c r="D1298" s="24" t="s">
        <v>152</v>
      </c>
      <c r="E1298" s="115" t="s">
        <v>658</v>
      </c>
      <c r="F1298" s="116" t="s">
        <v>8</v>
      </c>
      <c r="G1298" s="117">
        <v>1</v>
      </c>
      <c r="H1298" s="118">
        <v>40000</v>
      </c>
      <c r="I1298" s="119">
        <f t="shared" si="95"/>
        <v>40000</v>
      </c>
      <c r="J1298" s="125" t="s">
        <v>330</v>
      </c>
      <c r="K1298" s="126" t="s">
        <v>334</v>
      </c>
    </row>
    <row r="1299" spans="2:11" s="124" customFormat="1" ht="33.75" thickBot="1" x14ac:dyDescent="0.3">
      <c r="B1299" s="85">
        <f>IF(J1299&lt;&gt;"",VALUE(LEFT(B1298,FIND("/",B1298&amp;"/")-1))+1,LEFT(B1298,FIND("/",B1298&amp;"/")-1)&amp;"/"&amp;IF(ISNUMBER(SEARCH("/",B1298)),VALUE(RIGHT(B1298,LEN(B1298)-FIND("/",B1298)))+1,1))</f>
        <v>20260965</v>
      </c>
      <c r="C1299" s="114" t="s">
        <v>774</v>
      </c>
      <c r="D1299" s="24" t="s">
        <v>150</v>
      </c>
      <c r="E1299" s="115" t="s">
        <v>816</v>
      </c>
      <c r="F1299" s="116"/>
      <c r="G1299" s="117"/>
      <c r="H1299" s="118"/>
      <c r="I1299" s="119">
        <f>SUM(I1300:I1301)</f>
        <v>2470000</v>
      </c>
      <c r="J1299" s="125" t="s">
        <v>326</v>
      </c>
      <c r="K1299" s="126" t="s">
        <v>334</v>
      </c>
    </row>
    <row r="1300" spans="2:11" s="124" customFormat="1" ht="18" outlineLevel="1" thickBot="1" x14ac:dyDescent="0.3">
      <c r="B1300" s="85" t="str">
        <f>IF(J1300&lt;&gt;"",VALUE(LEFT(B1299,FIND("/",B1299&amp;"/")-1))+1,LEFT(B1299,FIND("/",B1299&amp;"/")-1)&amp;"/"&amp;IF(ISNUMBER(SEARCH("/",B1299)),VALUE(RIGHT(B1299,LEN(B1299)-FIND("/",B1299)))+1,1))</f>
        <v>20260965/1</v>
      </c>
      <c r="C1300" s="133" t="s">
        <v>774</v>
      </c>
      <c r="D1300" s="39" t="s">
        <v>150</v>
      </c>
      <c r="E1300" s="40" t="s">
        <v>814</v>
      </c>
      <c r="F1300" s="126" t="s">
        <v>10</v>
      </c>
      <c r="G1300" s="97">
        <v>1</v>
      </c>
      <c r="H1300" s="41">
        <v>1900000</v>
      </c>
      <c r="I1300" s="41">
        <f t="shared" si="95"/>
        <v>1900000</v>
      </c>
      <c r="J1300" s="126"/>
      <c r="K1300" s="126"/>
    </row>
    <row r="1301" spans="2:11" s="124" customFormat="1" ht="18" outlineLevel="1" thickBot="1" x14ac:dyDescent="0.3">
      <c r="B1301" s="85" t="str">
        <f>IF(J1301&lt;&gt;"",VALUE(LEFT(B1300,FIND("/",B1300&amp;"/")-1))+1,LEFT(B1300,FIND("/",B1300&amp;"/")-1)&amp;"/"&amp;IF(ISNUMBER(SEARCH("/",B1300)),VALUE(RIGHT(B1300,LEN(B1300)-FIND("/",B1300)))+1,1))</f>
        <v>20260965/2</v>
      </c>
      <c r="C1301" s="133" t="s">
        <v>774</v>
      </c>
      <c r="D1301" s="39" t="s">
        <v>150</v>
      </c>
      <c r="E1301" s="40" t="s">
        <v>815</v>
      </c>
      <c r="F1301" s="126" t="s">
        <v>10</v>
      </c>
      <c r="G1301" s="97">
        <v>1</v>
      </c>
      <c r="H1301" s="41">
        <v>570000</v>
      </c>
      <c r="I1301" s="41">
        <f t="shared" si="95"/>
        <v>570000</v>
      </c>
      <c r="J1301" s="126"/>
      <c r="K1301" s="126"/>
    </row>
    <row r="1302" spans="2:11" s="124" customFormat="1" ht="33.75" thickBot="1" x14ac:dyDescent="0.3">
      <c r="B1302" s="85">
        <f>IF(J1302&lt;&gt;"",VALUE(LEFT(B1301,FIND("/",B1301&amp;"/")-1))+1,LEFT(B1301,FIND("/",B1301&amp;"/")-1)&amp;"/"&amp;IF(ISNUMBER(SEARCH("/",B1301)),VALUE(RIGHT(B1301,LEN(B1301)-FIND("/",B1301)))+1,1))</f>
        <v>20260966</v>
      </c>
      <c r="C1302" s="131" t="s">
        <v>45</v>
      </c>
      <c r="D1302" s="24" t="s">
        <v>152</v>
      </c>
      <c r="E1302" s="115" t="s">
        <v>779</v>
      </c>
      <c r="F1302" s="116" t="s">
        <v>8</v>
      </c>
      <c r="G1302" s="117">
        <v>1</v>
      </c>
      <c r="H1302" s="118">
        <v>300000</v>
      </c>
      <c r="I1302" s="119">
        <f>G1302*H1302</f>
        <v>300000</v>
      </c>
      <c r="J1302" s="125" t="s">
        <v>330</v>
      </c>
      <c r="K1302" s="126" t="s">
        <v>334</v>
      </c>
    </row>
    <row r="1303" spans="2:11" s="124" customFormat="1" ht="18" thickBot="1" x14ac:dyDescent="0.3">
      <c r="B1303" s="85">
        <f>IF(J1303&lt;&gt;"",VALUE(LEFT(B1302,FIND("/",B1302&amp;"/")-1))+1,LEFT(B1302,FIND("/",B1302&amp;"/")-1)&amp;"/"&amp;IF(ISNUMBER(SEARCH("/",B1302)),VALUE(RIGHT(B1302,LEN(B1302)-FIND("/",B1302)))+1,1))</f>
        <v>20260967</v>
      </c>
      <c r="C1303" s="114" t="s">
        <v>702</v>
      </c>
      <c r="D1303" s="24" t="s">
        <v>150</v>
      </c>
      <c r="E1303" s="115" t="s">
        <v>818</v>
      </c>
      <c r="F1303" s="116" t="s">
        <v>10</v>
      </c>
      <c r="G1303" s="117">
        <v>25</v>
      </c>
      <c r="H1303" s="118">
        <v>30000</v>
      </c>
      <c r="I1303" s="119">
        <f t="shared" ref="I1303:I1322" si="96">G1303*H1303</f>
        <v>750000</v>
      </c>
      <c r="J1303" s="125" t="s">
        <v>330</v>
      </c>
      <c r="K1303" s="126" t="s">
        <v>334</v>
      </c>
    </row>
    <row r="1304" spans="2:11" s="124" customFormat="1" ht="18" thickBot="1" x14ac:dyDescent="0.3">
      <c r="B1304" s="85">
        <f>IF(J1304&lt;&gt;"",VALUE(LEFT(B1303,FIND("/",B1303&amp;"/")-1))+1,LEFT(B1303,FIND("/",B1303&amp;"/")-1)&amp;"/"&amp;IF(ISNUMBER(SEARCH("/",B1303)),VALUE(RIGHT(B1303,LEN(B1303)-FIND("/",B1303)))+1,1))</f>
        <v>20260968</v>
      </c>
      <c r="C1304" s="131" t="s">
        <v>12</v>
      </c>
      <c r="D1304" s="24" t="s">
        <v>150</v>
      </c>
      <c r="E1304" s="115" t="s">
        <v>819</v>
      </c>
      <c r="F1304" s="116"/>
      <c r="G1304" s="117"/>
      <c r="H1304" s="118"/>
      <c r="I1304" s="119">
        <f>SUM(I1305:I1311)</f>
        <v>100700</v>
      </c>
      <c r="J1304" s="125" t="s">
        <v>330</v>
      </c>
      <c r="K1304" s="126" t="s">
        <v>334</v>
      </c>
    </row>
    <row r="1305" spans="2:11" s="124" customFormat="1" ht="18" outlineLevel="1" thickBot="1" x14ac:dyDescent="0.3">
      <c r="B1305" s="85" t="str">
        <f>IF(J1305&lt;&gt;"",VALUE(LEFT(B1304,FIND("/",B1304&amp;"/")-1))+1,LEFT(B1304,FIND("/",B1304&amp;"/")-1)&amp;"/"&amp;IF(ISNUMBER(SEARCH("/",B1304)),VALUE(RIGHT(B1304,LEN(B1304)-FIND("/",B1304)))+1,1))</f>
        <v>20260968/1</v>
      </c>
      <c r="C1305" s="39" t="s">
        <v>12</v>
      </c>
      <c r="D1305" s="39" t="s">
        <v>150</v>
      </c>
      <c r="E1305" s="40" t="s">
        <v>183</v>
      </c>
      <c r="F1305" s="126" t="s">
        <v>8</v>
      </c>
      <c r="G1305" s="97">
        <v>1</v>
      </c>
      <c r="H1305" s="41">
        <v>30000</v>
      </c>
      <c r="I1305" s="41">
        <f t="shared" si="96"/>
        <v>30000</v>
      </c>
      <c r="J1305" s="126"/>
      <c r="K1305" s="126"/>
    </row>
    <row r="1306" spans="2:11" s="124" customFormat="1" ht="18" outlineLevel="1" thickBot="1" x14ac:dyDescent="0.3">
      <c r="B1306" s="85" t="str">
        <f>IF(J1306&lt;&gt;"",VALUE(LEFT(B1305,FIND("/",B1305&amp;"/")-1))+1,LEFT(B1305,FIND("/",B1305&amp;"/")-1)&amp;"/"&amp;IF(ISNUMBER(SEARCH("/",B1305)),VALUE(RIGHT(B1305,LEN(B1305)-FIND("/",B1305)))+1,1))</f>
        <v>20260968/2</v>
      </c>
      <c r="C1306" s="39" t="s">
        <v>12</v>
      </c>
      <c r="D1306" s="39" t="s">
        <v>150</v>
      </c>
      <c r="E1306" s="40" t="s">
        <v>183</v>
      </c>
      <c r="F1306" s="126" t="s">
        <v>8</v>
      </c>
      <c r="G1306" s="97">
        <v>1</v>
      </c>
      <c r="H1306" s="41">
        <v>2700</v>
      </c>
      <c r="I1306" s="41">
        <f t="shared" si="96"/>
        <v>2700</v>
      </c>
      <c r="J1306" s="126"/>
      <c r="K1306" s="126"/>
    </row>
    <row r="1307" spans="2:11" s="124" customFormat="1" ht="18" outlineLevel="1" thickBot="1" x14ac:dyDescent="0.3">
      <c r="B1307" s="85" t="str">
        <f>IF(J1307&lt;&gt;"",VALUE(LEFT(B1306,FIND("/",B1306&amp;"/")-1))+1,LEFT(B1306,FIND("/",B1306&amp;"/")-1)&amp;"/"&amp;IF(ISNUMBER(SEARCH("/",B1306)),VALUE(RIGHT(B1306,LEN(B1306)-FIND("/",B1306)))+1,1))</f>
        <v>20260968/3</v>
      </c>
      <c r="C1307" s="39" t="s">
        <v>12</v>
      </c>
      <c r="D1307" s="39" t="s">
        <v>150</v>
      </c>
      <c r="E1307" s="40" t="s">
        <v>183</v>
      </c>
      <c r="F1307" s="126" t="s">
        <v>8</v>
      </c>
      <c r="G1307" s="97">
        <v>1</v>
      </c>
      <c r="H1307" s="41">
        <v>5000</v>
      </c>
      <c r="I1307" s="41">
        <f t="shared" si="96"/>
        <v>5000</v>
      </c>
      <c r="J1307" s="126"/>
      <c r="K1307" s="126"/>
    </row>
    <row r="1308" spans="2:11" s="124" customFormat="1" ht="18" outlineLevel="1" thickBot="1" x14ac:dyDescent="0.3">
      <c r="B1308" s="85" t="str">
        <f>IF(J1308&lt;&gt;"",VALUE(LEFT(B1307,FIND("/",B1307&amp;"/")-1))+1,LEFT(B1307,FIND("/",B1307&amp;"/")-1)&amp;"/"&amp;IF(ISNUMBER(SEARCH("/",B1307)),VALUE(RIGHT(B1307,LEN(B1307)-FIND("/",B1307)))+1,1))</f>
        <v>20260968/4</v>
      </c>
      <c r="C1308" s="39" t="s">
        <v>12</v>
      </c>
      <c r="D1308" s="39" t="s">
        <v>150</v>
      </c>
      <c r="E1308" s="40" t="s">
        <v>183</v>
      </c>
      <c r="F1308" s="126" t="s">
        <v>8</v>
      </c>
      <c r="G1308" s="97">
        <v>1</v>
      </c>
      <c r="H1308" s="41">
        <v>16000</v>
      </c>
      <c r="I1308" s="41">
        <f t="shared" si="96"/>
        <v>16000</v>
      </c>
      <c r="J1308" s="126"/>
      <c r="K1308" s="126"/>
    </row>
    <row r="1309" spans="2:11" s="124" customFormat="1" ht="18" outlineLevel="1" thickBot="1" x14ac:dyDescent="0.3">
      <c r="B1309" s="85" t="str">
        <f>IF(J1309&lt;&gt;"",VALUE(LEFT(B1308,FIND("/",B1308&amp;"/")-1))+1,LEFT(B1308,FIND("/",B1308&amp;"/")-1)&amp;"/"&amp;IF(ISNUMBER(SEARCH("/",B1308)),VALUE(RIGHT(B1308,LEN(B1308)-FIND("/",B1308)))+1,1))</f>
        <v>20260968/5</v>
      </c>
      <c r="C1309" s="39" t="s">
        <v>12</v>
      </c>
      <c r="D1309" s="39" t="s">
        <v>150</v>
      </c>
      <c r="E1309" s="40" t="s">
        <v>183</v>
      </c>
      <c r="F1309" s="126" t="s">
        <v>8</v>
      </c>
      <c r="G1309" s="97">
        <v>1</v>
      </c>
      <c r="H1309" s="41">
        <v>15000</v>
      </c>
      <c r="I1309" s="41">
        <f t="shared" si="96"/>
        <v>15000</v>
      </c>
      <c r="J1309" s="126"/>
      <c r="K1309" s="126"/>
    </row>
    <row r="1310" spans="2:11" s="124" customFormat="1" ht="18" outlineLevel="1" thickBot="1" x14ac:dyDescent="0.3">
      <c r="B1310" s="85" t="str">
        <f>IF(J1310&lt;&gt;"",VALUE(LEFT(B1309,FIND("/",B1309&amp;"/")-1))+1,LEFT(B1309,FIND("/",B1309&amp;"/")-1)&amp;"/"&amp;IF(ISNUMBER(SEARCH("/",B1309)),VALUE(RIGHT(B1309,LEN(B1309)-FIND("/",B1309)))+1,1))</f>
        <v>20260968/6</v>
      </c>
      <c r="C1310" s="39" t="s">
        <v>12</v>
      </c>
      <c r="D1310" s="39" t="s">
        <v>150</v>
      </c>
      <c r="E1310" s="40" t="s">
        <v>183</v>
      </c>
      <c r="F1310" s="126" t="s">
        <v>8</v>
      </c>
      <c r="G1310" s="97">
        <v>1</v>
      </c>
      <c r="H1310" s="41">
        <v>17000</v>
      </c>
      <c r="I1310" s="41">
        <f t="shared" si="96"/>
        <v>17000</v>
      </c>
      <c r="J1310" s="126"/>
      <c r="K1310" s="126"/>
    </row>
    <row r="1311" spans="2:11" s="124" customFormat="1" ht="18" outlineLevel="1" thickBot="1" x14ac:dyDescent="0.3">
      <c r="B1311" s="85" t="str">
        <f>IF(J1311&lt;&gt;"",VALUE(LEFT(B1310,FIND("/",B1310&amp;"/")-1))+1,LEFT(B1310,FIND("/",B1310&amp;"/")-1)&amp;"/"&amp;IF(ISNUMBER(SEARCH("/",B1310)),VALUE(RIGHT(B1310,LEN(B1310)-FIND("/",B1310)))+1,1))</f>
        <v>20260968/7</v>
      </c>
      <c r="C1311" s="39" t="s">
        <v>12</v>
      </c>
      <c r="D1311" s="39" t="s">
        <v>150</v>
      </c>
      <c r="E1311" s="40" t="s">
        <v>183</v>
      </c>
      <c r="F1311" s="126" t="s">
        <v>8</v>
      </c>
      <c r="G1311" s="97">
        <v>1</v>
      </c>
      <c r="H1311" s="41">
        <v>15000</v>
      </c>
      <c r="I1311" s="41">
        <f t="shared" si="96"/>
        <v>15000</v>
      </c>
      <c r="J1311" s="126"/>
      <c r="K1311" s="126"/>
    </row>
    <row r="1312" spans="2:11" s="124" customFormat="1" ht="18" thickBot="1" x14ac:dyDescent="0.3">
      <c r="B1312" s="85">
        <f>IF(J1312&lt;&gt;"",VALUE(LEFT(B1311,FIND("/",B1311&amp;"/")-1))+1,LEFT(B1311,FIND("/",B1311&amp;"/")-1)&amp;"/"&amp;IF(ISNUMBER(SEARCH("/",B1311)),VALUE(RIGHT(B1311,LEN(B1311)-FIND("/",B1311)))+1,1))</f>
        <v>20260969</v>
      </c>
      <c r="C1312" s="131" t="s">
        <v>826</v>
      </c>
      <c r="D1312" s="24" t="s">
        <v>150</v>
      </c>
      <c r="E1312" s="115" t="s">
        <v>820</v>
      </c>
      <c r="F1312" s="116" t="s">
        <v>10</v>
      </c>
      <c r="G1312" s="117">
        <v>1</v>
      </c>
      <c r="H1312" s="118">
        <v>9000</v>
      </c>
      <c r="I1312" s="119">
        <f t="shared" si="96"/>
        <v>9000</v>
      </c>
      <c r="J1312" s="125" t="s">
        <v>330</v>
      </c>
      <c r="K1312" s="126" t="s">
        <v>334</v>
      </c>
    </row>
    <row r="1313" spans="2:11" s="124" customFormat="1" ht="33.75" thickBot="1" x14ac:dyDescent="0.3">
      <c r="B1313" s="85">
        <f>IF(J1313&lt;&gt;"",VALUE(LEFT(B1312,FIND("/",B1312&amp;"/")-1))+1,LEFT(B1312,FIND("/",B1312&amp;"/")-1)&amp;"/"&amp;IF(ISNUMBER(SEARCH("/",B1312)),VALUE(RIGHT(B1312,LEN(B1312)-FIND("/",B1312)))+1,1))</f>
        <v>20260970</v>
      </c>
      <c r="C1313" s="131" t="s">
        <v>910</v>
      </c>
      <c r="D1313" s="24" t="s">
        <v>152</v>
      </c>
      <c r="E1313" s="115" t="s">
        <v>821</v>
      </c>
      <c r="F1313" s="116" t="s">
        <v>61</v>
      </c>
      <c r="G1313" s="117">
        <v>25</v>
      </c>
      <c r="H1313" s="118">
        <v>8900</v>
      </c>
      <c r="I1313" s="119">
        <f t="shared" si="96"/>
        <v>222500</v>
      </c>
      <c r="J1313" s="125" t="s">
        <v>330</v>
      </c>
      <c r="K1313" s="126" t="s">
        <v>334</v>
      </c>
    </row>
    <row r="1314" spans="2:11" s="124" customFormat="1" ht="18" thickBot="1" x14ac:dyDescent="0.3">
      <c r="B1314" s="85">
        <f>IF(J1314&lt;&gt;"",VALUE(LEFT(B1313,FIND("/",B1313&amp;"/")-1))+1,LEFT(B1313,FIND("/",B1313&amp;"/")-1)&amp;"/"&amp;IF(ISNUMBER(SEARCH("/",B1313)),VALUE(RIGHT(B1313,LEN(B1313)-FIND("/",B1313)))+1,1))</f>
        <v>20260971</v>
      </c>
      <c r="C1314" s="131" t="s">
        <v>676</v>
      </c>
      <c r="D1314" s="24" t="s">
        <v>150</v>
      </c>
      <c r="E1314" s="115" t="s">
        <v>515</v>
      </c>
      <c r="F1314" s="116" t="s">
        <v>10</v>
      </c>
      <c r="G1314" s="117">
        <v>1</v>
      </c>
      <c r="H1314" s="118">
        <v>54400</v>
      </c>
      <c r="I1314" s="119">
        <f t="shared" si="96"/>
        <v>54400</v>
      </c>
      <c r="J1314" s="125" t="s">
        <v>330</v>
      </c>
      <c r="K1314" s="126" t="s">
        <v>334</v>
      </c>
    </row>
    <row r="1315" spans="2:11" s="124" customFormat="1" ht="18" thickBot="1" x14ac:dyDescent="0.3">
      <c r="B1315" s="85">
        <f>IF(J1315&lt;&gt;"",VALUE(LEFT(B1314,FIND("/",B1314&amp;"/")-1))+1,LEFT(B1314,FIND("/",B1314&amp;"/")-1)&amp;"/"&amp;IF(ISNUMBER(SEARCH("/",B1314)),VALUE(RIGHT(B1314,LEN(B1314)-FIND("/",B1314)))+1,1))</f>
        <v>20260972</v>
      </c>
      <c r="C1315" s="114" t="s">
        <v>749</v>
      </c>
      <c r="D1315" s="24" t="s">
        <v>150</v>
      </c>
      <c r="E1315" s="115" t="s">
        <v>822</v>
      </c>
      <c r="F1315" s="116" t="s">
        <v>10</v>
      </c>
      <c r="G1315" s="117">
        <v>10</v>
      </c>
      <c r="H1315" s="118">
        <v>7900</v>
      </c>
      <c r="I1315" s="119">
        <f t="shared" si="96"/>
        <v>79000</v>
      </c>
      <c r="J1315" s="125" t="s">
        <v>330</v>
      </c>
      <c r="K1315" s="126" t="s">
        <v>334</v>
      </c>
    </row>
    <row r="1316" spans="2:11" s="124" customFormat="1" ht="18" thickBot="1" x14ac:dyDescent="0.3">
      <c r="B1316" s="85">
        <f>IF(J1316&lt;&gt;"",VALUE(LEFT(B1315,FIND("/",B1315&amp;"/")-1))+1,LEFT(B1315,FIND("/",B1315&amp;"/")-1)&amp;"/"&amp;IF(ISNUMBER(SEARCH("/",B1315)),VALUE(RIGHT(B1315,LEN(B1315)-FIND("/",B1315)))+1,1))</f>
        <v>20260973</v>
      </c>
      <c r="C1316" s="114" t="s">
        <v>749</v>
      </c>
      <c r="D1316" s="24" t="s">
        <v>150</v>
      </c>
      <c r="E1316" s="115" t="s">
        <v>822</v>
      </c>
      <c r="F1316" s="116" t="s">
        <v>10</v>
      </c>
      <c r="G1316" s="117">
        <v>20</v>
      </c>
      <c r="H1316" s="118">
        <v>890</v>
      </c>
      <c r="I1316" s="119">
        <f t="shared" si="96"/>
        <v>17800</v>
      </c>
      <c r="J1316" s="125" t="s">
        <v>330</v>
      </c>
      <c r="K1316" s="126" t="s">
        <v>334</v>
      </c>
    </row>
    <row r="1317" spans="2:11" s="124" customFormat="1" ht="18" thickBot="1" x14ac:dyDescent="0.3">
      <c r="B1317" s="85">
        <f>IF(J1317&lt;&gt;"",VALUE(LEFT(B1316,FIND("/",B1316&amp;"/")-1))+1,LEFT(B1316,FIND("/",B1316&amp;"/")-1)&amp;"/"&amp;IF(ISNUMBER(SEARCH("/",B1316)),VALUE(RIGHT(B1316,LEN(B1316)-FIND("/",B1316)))+1,1))</f>
        <v>20260974</v>
      </c>
      <c r="C1317" s="114" t="s">
        <v>774</v>
      </c>
      <c r="D1317" s="24" t="s">
        <v>150</v>
      </c>
      <c r="E1317" s="115" t="s">
        <v>823</v>
      </c>
      <c r="F1317" s="116" t="s">
        <v>10</v>
      </c>
      <c r="G1317" s="117">
        <v>20</v>
      </c>
      <c r="H1317" s="118">
        <v>1400</v>
      </c>
      <c r="I1317" s="119">
        <f t="shared" si="96"/>
        <v>28000</v>
      </c>
      <c r="J1317" s="125" t="s">
        <v>330</v>
      </c>
      <c r="K1317" s="126" t="s">
        <v>334</v>
      </c>
    </row>
    <row r="1318" spans="2:11" s="124" customFormat="1" ht="18" thickBot="1" x14ac:dyDescent="0.3">
      <c r="B1318" s="85">
        <f>IF(J1318&lt;&gt;"",VALUE(LEFT(B1317,FIND("/",B1317&amp;"/")-1))+1,LEFT(B1317,FIND("/",B1317&amp;"/")-1)&amp;"/"&amp;IF(ISNUMBER(SEARCH("/",B1317)),VALUE(RIGHT(B1317,LEN(B1317)-FIND("/",B1317)))+1,1))</f>
        <v>20260975</v>
      </c>
      <c r="C1318" s="131" t="s">
        <v>763</v>
      </c>
      <c r="D1318" s="24" t="s">
        <v>150</v>
      </c>
      <c r="E1318" s="115" t="s">
        <v>824</v>
      </c>
      <c r="F1318" s="116" t="s">
        <v>10</v>
      </c>
      <c r="G1318" s="117">
        <v>30</v>
      </c>
      <c r="H1318" s="118">
        <v>3340</v>
      </c>
      <c r="I1318" s="119">
        <f t="shared" si="96"/>
        <v>100200</v>
      </c>
      <c r="J1318" s="125" t="s">
        <v>330</v>
      </c>
      <c r="K1318" s="126" t="s">
        <v>334</v>
      </c>
    </row>
    <row r="1319" spans="2:11" s="124" customFormat="1" ht="18" thickBot="1" x14ac:dyDescent="0.3">
      <c r="B1319" s="85">
        <f>IF(J1319&lt;&gt;"",VALUE(LEFT(B1318,FIND("/",B1318&amp;"/")-1))+1,LEFT(B1318,FIND("/",B1318&amp;"/")-1)&amp;"/"&amp;IF(ISNUMBER(SEARCH("/",B1318)),VALUE(RIGHT(B1318,LEN(B1318)-FIND("/",B1318)))+1,1))</f>
        <v>20260976</v>
      </c>
      <c r="C1319" s="131" t="s">
        <v>826</v>
      </c>
      <c r="D1319" s="24" t="s">
        <v>150</v>
      </c>
      <c r="E1319" s="115" t="s">
        <v>825</v>
      </c>
      <c r="F1319" s="116" t="s">
        <v>10</v>
      </c>
      <c r="G1319" s="117">
        <v>1</v>
      </c>
      <c r="H1319" s="118">
        <v>180000</v>
      </c>
      <c r="I1319" s="119">
        <f t="shared" si="96"/>
        <v>180000</v>
      </c>
      <c r="J1319" s="125" t="s">
        <v>330</v>
      </c>
      <c r="K1319" s="126" t="s">
        <v>334</v>
      </c>
    </row>
    <row r="1320" spans="2:11" s="124" customFormat="1" ht="33.75" thickBot="1" x14ac:dyDescent="0.3">
      <c r="B1320" s="85">
        <f>IF(J1320&lt;&gt;"",VALUE(LEFT(B1319,FIND("/",B1319&amp;"/")-1))+1,LEFT(B1319,FIND("/",B1319&amp;"/")-1)&amp;"/"&amp;IF(ISNUMBER(SEARCH("/",B1319)),VALUE(RIGHT(B1319,LEN(B1319)-FIND("/",B1319)))+1,1))</f>
        <v>20260977</v>
      </c>
      <c r="C1320" s="131" t="s">
        <v>45</v>
      </c>
      <c r="D1320" s="24" t="s">
        <v>152</v>
      </c>
      <c r="E1320" s="115" t="s">
        <v>459</v>
      </c>
      <c r="F1320" s="116" t="s">
        <v>10</v>
      </c>
      <c r="G1320" s="117">
        <v>1</v>
      </c>
      <c r="H1320" s="118">
        <v>15000</v>
      </c>
      <c r="I1320" s="119">
        <f t="shared" si="96"/>
        <v>15000</v>
      </c>
      <c r="J1320" s="125" t="s">
        <v>330</v>
      </c>
      <c r="K1320" s="126" t="s">
        <v>334</v>
      </c>
    </row>
    <row r="1321" spans="2:11" s="124" customFormat="1" ht="18" thickBot="1" x14ac:dyDescent="0.3">
      <c r="B1321" s="85">
        <f>IF(J1321&lt;&gt;"",VALUE(LEFT(B1320,FIND("/",B1320&amp;"/")-1))+1,LEFT(B1320,FIND("/",B1320&amp;"/")-1)&amp;"/"&amp;IF(ISNUMBER(SEARCH("/",B1320)),VALUE(RIGHT(B1320,LEN(B1320)-FIND("/",B1320)))+1,1))</f>
        <v>20260978</v>
      </c>
      <c r="C1321" s="114" t="s">
        <v>702</v>
      </c>
      <c r="D1321" s="24" t="s">
        <v>150</v>
      </c>
      <c r="E1321" s="115" t="s">
        <v>827</v>
      </c>
      <c r="F1321" s="116" t="s">
        <v>10</v>
      </c>
      <c r="G1321" s="117">
        <v>10</v>
      </c>
      <c r="H1321" s="118">
        <v>51000</v>
      </c>
      <c r="I1321" s="119">
        <f t="shared" si="96"/>
        <v>510000</v>
      </c>
      <c r="J1321" s="125" t="s">
        <v>330</v>
      </c>
      <c r="K1321" s="126" t="s">
        <v>334</v>
      </c>
    </row>
    <row r="1322" spans="2:11" s="124" customFormat="1" ht="18" thickBot="1" x14ac:dyDescent="0.3">
      <c r="B1322" s="85">
        <f>IF(J1322&lt;&gt;"",VALUE(LEFT(B1321,FIND("/",B1321&amp;"/")-1))+1,LEFT(B1321,FIND("/",B1321&amp;"/")-1)&amp;"/"&amp;IF(ISNUMBER(SEARCH("/",B1321)),VALUE(RIGHT(B1321,LEN(B1321)-FIND("/",B1321)))+1,1))</f>
        <v>20260979</v>
      </c>
      <c r="C1322" s="114" t="s">
        <v>702</v>
      </c>
      <c r="D1322" s="24" t="s">
        <v>150</v>
      </c>
      <c r="E1322" s="115" t="s">
        <v>827</v>
      </c>
      <c r="F1322" s="116" t="s">
        <v>10</v>
      </c>
      <c r="G1322" s="117">
        <v>2</v>
      </c>
      <c r="H1322" s="118">
        <v>17000</v>
      </c>
      <c r="I1322" s="119">
        <f t="shared" si="96"/>
        <v>34000</v>
      </c>
      <c r="J1322" s="125" t="s">
        <v>330</v>
      </c>
      <c r="K1322" s="126" t="s">
        <v>334</v>
      </c>
    </row>
    <row r="1323" spans="2:11" s="124" customFormat="1" ht="48.75" customHeight="1" thickBot="1" x14ac:dyDescent="0.3">
      <c r="B1323" s="85">
        <f>IF(J1323&lt;&gt;"",VALUE(LEFT(B1322,FIND("/",B1322&amp;"/")-1))+1,LEFT(B1322,FIND("/",B1322&amp;"/")-1)&amp;"/"&amp;IF(ISNUMBER(SEARCH("/",B1322)),VALUE(RIGHT(B1322,LEN(B1322)-FIND("/",B1322)))+1,1))</f>
        <v>20260980</v>
      </c>
      <c r="C1323" s="131" t="s">
        <v>45</v>
      </c>
      <c r="D1323" s="24" t="s">
        <v>152</v>
      </c>
      <c r="E1323" s="115" t="s">
        <v>658</v>
      </c>
      <c r="F1323" s="116" t="s">
        <v>69</v>
      </c>
      <c r="G1323" s="117">
        <v>40</v>
      </c>
      <c r="H1323" s="118">
        <v>13500</v>
      </c>
      <c r="I1323" s="119">
        <f>G1323*H1323</f>
        <v>540000</v>
      </c>
      <c r="J1323" s="125" t="s">
        <v>330</v>
      </c>
      <c r="K1323" s="126" t="s">
        <v>334</v>
      </c>
    </row>
    <row r="1324" spans="2:11" s="124" customFormat="1" ht="18" thickBot="1" x14ac:dyDescent="0.3">
      <c r="B1324" s="85">
        <f>IF(J1324&lt;&gt;"",VALUE(LEFT(B1323,FIND("/",B1323&amp;"/")-1))+1,LEFT(B1323,FIND("/",B1323&amp;"/")-1)&amp;"/"&amp;IF(ISNUMBER(SEARCH("/",B1323)),VALUE(RIGHT(B1323,LEN(B1323)-FIND("/",B1323)))+1,1))</f>
        <v>20260981</v>
      </c>
      <c r="C1324" s="131" t="s">
        <v>829</v>
      </c>
      <c r="D1324" s="24" t="s">
        <v>150</v>
      </c>
      <c r="E1324" s="115" t="s">
        <v>805</v>
      </c>
      <c r="F1324" s="116" t="s">
        <v>16</v>
      </c>
      <c r="G1324" s="117">
        <v>1</v>
      </c>
      <c r="H1324" s="118">
        <v>6500</v>
      </c>
      <c r="I1324" s="119">
        <f t="shared" ref="I1324:I1340" si="97">G1324*H1324</f>
        <v>6500</v>
      </c>
      <c r="J1324" s="125" t="s">
        <v>330</v>
      </c>
      <c r="K1324" s="126" t="s">
        <v>334</v>
      </c>
    </row>
    <row r="1325" spans="2:11" s="124" customFormat="1" ht="18" thickBot="1" x14ac:dyDescent="0.3">
      <c r="B1325" s="85">
        <f>IF(J1325&lt;&gt;"",VALUE(LEFT(B1324,FIND("/",B1324&amp;"/")-1))+1,LEFT(B1324,FIND("/",B1324&amp;"/")-1)&amp;"/"&amp;IF(ISNUMBER(SEARCH("/",B1324)),VALUE(RIGHT(B1324,LEN(B1324)-FIND("/",B1324)))+1,1))</f>
        <v>20260982</v>
      </c>
      <c r="C1325" s="131" t="s">
        <v>907</v>
      </c>
      <c r="D1325" s="24" t="s">
        <v>150</v>
      </c>
      <c r="E1325" s="115" t="s">
        <v>828</v>
      </c>
      <c r="F1325" s="116" t="s">
        <v>26</v>
      </c>
      <c r="G1325" s="117">
        <v>12</v>
      </c>
      <c r="H1325" s="118">
        <v>100</v>
      </c>
      <c r="I1325" s="119">
        <f t="shared" si="97"/>
        <v>1200</v>
      </c>
      <c r="J1325" s="125" t="s">
        <v>330</v>
      </c>
      <c r="K1325" s="126" t="s">
        <v>334</v>
      </c>
    </row>
    <row r="1326" spans="2:11" s="124" customFormat="1" ht="18" thickBot="1" x14ac:dyDescent="0.3">
      <c r="B1326" s="85">
        <f>IF(J1326&lt;&gt;"",VALUE(LEFT(B1325,FIND("/",B1325&amp;"/")-1))+1,LEFT(B1325,FIND("/",B1325&amp;"/")-1)&amp;"/"&amp;IF(ISNUMBER(SEARCH("/",B1325)),VALUE(RIGHT(B1325,LEN(B1325)-FIND("/",B1325)))+1,1))</f>
        <v>20260983</v>
      </c>
      <c r="C1326" s="114" t="s">
        <v>774</v>
      </c>
      <c r="D1326" s="24" t="s">
        <v>150</v>
      </c>
      <c r="E1326" s="115" t="s">
        <v>847</v>
      </c>
      <c r="F1326" s="116"/>
      <c r="G1326" s="117"/>
      <c r="H1326" s="118"/>
      <c r="I1326" s="119">
        <f>SUM(I1327:I1343)</f>
        <v>311695</v>
      </c>
      <c r="J1326" s="125" t="s">
        <v>330</v>
      </c>
      <c r="K1326" s="126" t="s">
        <v>334</v>
      </c>
    </row>
    <row r="1327" spans="2:11" s="124" customFormat="1" ht="18" outlineLevel="1" thickBot="1" x14ac:dyDescent="0.3">
      <c r="B1327" s="85" t="str">
        <f>IF(J1327&lt;&gt;"",VALUE(LEFT(B1326,FIND("/",B1326&amp;"/")-1))+1,LEFT(B1326,FIND("/",B1326&amp;"/")-1)&amp;"/"&amp;IF(ISNUMBER(SEARCH("/",B1326)),VALUE(RIGHT(B1326,LEN(B1326)-FIND("/",B1326)))+1,1))</f>
        <v>20260983/1</v>
      </c>
      <c r="C1327" s="133" t="s">
        <v>774</v>
      </c>
      <c r="D1327" s="39" t="s">
        <v>150</v>
      </c>
      <c r="E1327" s="40" t="s">
        <v>830</v>
      </c>
      <c r="F1327" s="126" t="s">
        <v>10</v>
      </c>
      <c r="G1327" s="97">
        <v>40</v>
      </c>
      <c r="H1327" s="41">
        <v>230</v>
      </c>
      <c r="I1327" s="41">
        <f t="shared" si="97"/>
        <v>9200</v>
      </c>
      <c r="J1327" s="126"/>
      <c r="K1327" s="126"/>
    </row>
    <row r="1328" spans="2:11" s="124" customFormat="1" ht="18" outlineLevel="1" thickBot="1" x14ac:dyDescent="0.3">
      <c r="B1328" s="85" t="str">
        <f>IF(J1328&lt;&gt;"",VALUE(LEFT(B1327,FIND("/",B1327&amp;"/")-1))+1,LEFT(B1327,FIND("/",B1327&amp;"/")-1)&amp;"/"&amp;IF(ISNUMBER(SEARCH("/",B1327)),VALUE(RIGHT(B1327,LEN(B1327)-FIND("/",B1327)))+1,1))</f>
        <v>20260983/2</v>
      </c>
      <c r="C1328" s="133" t="s">
        <v>774</v>
      </c>
      <c r="D1328" s="39" t="s">
        <v>150</v>
      </c>
      <c r="E1328" s="40" t="s">
        <v>831</v>
      </c>
      <c r="F1328" s="126" t="s">
        <v>10</v>
      </c>
      <c r="G1328" s="97">
        <v>30</v>
      </c>
      <c r="H1328" s="41">
        <v>530</v>
      </c>
      <c r="I1328" s="41">
        <f t="shared" si="97"/>
        <v>15900</v>
      </c>
      <c r="J1328" s="126"/>
      <c r="K1328" s="126"/>
    </row>
    <row r="1329" spans="2:11" s="124" customFormat="1" ht="18" outlineLevel="1" thickBot="1" x14ac:dyDescent="0.3">
      <c r="B1329" s="85" t="str">
        <f>IF(J1329&lt;&gt;"",VALUE(LEFT(B1328,FIND("/",B1328&amp;"/")-1))+1,LEFT(B1328,FIND("/",B1328&amp;"/")-1)&amp;"/"&amp;IF(ISNUMBER(SEARCH("/",B1328)),VALUE(RIGHT(B1328,LEN(B1328)-FIND("/",B1328)))+1,1))</f>
        <v>20260983/3</v>
      </c>
      <c r="C1329" s="133" t="s">
        <v>774</v>
      </c>
      <c r="D1329" s="39" t="s">
        <v>150</v>
      </c>
      <c r="E1329" s="40" t="s">
        <v>832</v>
      </c>
      <c r="F1329" s="126" t="s">
        <v>10</v>
      </c>
      <c r="G1329" s="97">
        <v>40</v>
      </c>
      <c r="H1329" s="41">
        <v>1300</v>
      </c>
      <c r="I1329" s="41">
        <f t="shared" si="97"/>
        <v>52000</v>
      </c>
      <c r="J1329" s="126"/>
      <c r="K1329" s="126"/>
    </row>
    <row r="1330" spans="2:11" s="124" customFormat="1" ht="18" outlineLevel="1" thickBot="1" x14ac:dyDescent="0.3">
      <c r="B1330" s="85" t="str">
        <f>IF(J1330&lt;&gt;"",VALUE(LEFT(B1329,FIND("/",B1329&amp;"/")-1))+1,LEFT(B1329,FIND("/",B1329&amp;"/")-1)&amp;"/"&amp;IF(ISNUMBER(SEARCH("/",B1329)),VALUE(RIGHT(B1329,LEN(B1329)-FIND("/",B1329)))+1,1))</f>
        <v>20260983/4</v>
      </c>
      <c r="C1330" s="133" t="s">
        <v>774</v>
      </c>
      <c r="D1330" s="39" t="s">
        <v>150</v>
      </c>
      <c r="E1330" s="40" t="s">
        <v>833</v>
      </c>
      <c r="F1330" s="126" t="s">
        <v>10</v>
      </c>
      <c r="G1330" s="97">
        <v>30</v>
      </c>
      <c r="H1330" s="41">
        <v>1950</v>
      </c>
      <c r="I1330" s="41">
        <f t="shared" si="97"/>
        <v>58500</v>
      </c>
      <c r="J1330" s="126"/>
      <c r="K1330" s="126"/>
    </row>
    <row r="1331" spans="2:11" s="124" customFormat="1" ht="18" outlineLevel="1" thickBot="1" x14ac:dyDescent="0.3">
      <c r="B1331" s="85" t="str">
        <f>IF(J1331&lt;&gt;"",VALUE(LEFT(B1330,FIND("/",B1330&amp;"/")-1))+1,LEFT(B1330,FIND("/",B1330&amp;"/")-1)&amp;"/"&amp;IF(ISNUMBER(SEARCH("/",B1330)),VALUE(RIGHT(B1330,LEN(B1330)-FIND("/",B1330)))+1,1))</f>
        <v>20260983/5</v>
      </c>
      <c r="C1331" s="133" t="s">
        <v>774</v>
      </c>
      <c r="D1331" s="39" t="s">
        <v>150</v>
      </c>
      <c r="E1331" s="40" t="s">
        <v>834</v>
      </c>
      <c r="F1331" s="126" t="s">
        <v>10</v>
      </c>
      <c r="G1331" s="97">
        <v>30</v>
      </c>
      <c r="H1331" s="41">
        <v>530</v>
      </c>
      <c r="I1331" s="41">
        <f t="shared" si="97"/>
        <v>15900</v>
      </c>
      <c r="J1331" s="126"/>
      <c r="K1331" s="126"/>
    </row>
    <row r="1332" spans="2:11" s="124" customFormat="1" ht="18" outlineLevel="1" thickBot="1" x14ac:dyDescent="0.3">
      <c r="B1332" s="85" t="str">
        <f>IF(J1332&lt;&gt;"",VALUE(LEFT(B1331,FIND("/",B1331&amp;"/")-1))+1,LEFT(B1331,FIND("/",B1331&amp;"/")-1)&amp;"/"&amp;IF(ISNUMBER(SEARCH("/",B1331)),VALUE(RIGHT(B1331,LEN(B1331)-FIND("/",B1331)))+1,1))</f>
        <v>20260983/6</v>
      </c>
      <c r="C1332" s="133" t="s">
        <v>774</v>
      </c>
      <c r="D1332" s="39" t="s">
        <v>150</v>
      </c>
      <c r="E1332" s="40" t="s">
        <v>835</v>
      </c>
      <c r="F1332" s="126" t="s">
        <v>10</v>
      </c>
      <c r="G1332" s="97">
        <v>30</v>
      </c>
      <c r="H1332" s="41">
        <v>150</v>
      </c>
      <c r="I1332" s="41">
        <f t="shared" si="97"/>
        <v>4500</v>
      </c>
      <c r="J1332" s="126"/>
      <c r="K1332" s="126"/>
    </row>
    <row r="1333" spans="2:11" s="124" customFormat="1" ht="18" outlineLevel="1" thickBot="1" x14ac:dyDescent="0.3">
      <c r="B1333" s="85" t="str">
        <f>IF(J1333&lt;&gt;"",VALUE(LEFT(B1332,FIND("/",B1332&amp;"/")-1))+1,LEFT(B1332,FIND("/",B1332&amp;"/")-1)&amp;"/"&amp;IF(ISNUMBER(SEARCH("/",B1332)),VALUE(RIGHT(B1332,LEN(B1332)-FIND("/",B1332)))+1,1))</f>
        <v>20260983/7</v>
      </c>
      <c r="C1333" s="133" t="s">
        <v>774</v>
      </c>
      <c r="D1333" s="39" t="s">
        <v>150</v>
      </c>
      <c r="E1333" s="40" t="s">
        <v>836</v>
      </c>
      <c r="F1333" s="126" t="s">
        <v>10</v>
      </c>
      <c r="G1333" s="97">
        <v>30</v>
      </c>
      <c r="H1333" s="41">
        <v>944</v>
      </c>
      <c r="I1333" s="41">
        <f t="shared" si="97"/>
        <v>28320</v>
      </c>
      <c r="J1333" s="126"/>
      <c r="K1333" s="126"/>
    </row>
    <row r="1334" spans="2:11" s="124" customFormat="1" ht="18" outlineLevel="1" thickBot="1" x14ac:dyDescent="0.3">
      <c r="B1334" s="85" t="str">
        <f>IF(J1334&lt;&gt;"",VALUE(LEFT(B1333,FIND("/",B1333&amp;"/")-1))+1,LEFT(B1333,FIND("/",B1333&amp;"/")-1)&amp;"/"&amp;IF(ISNUMBER(SEARCH("/",B1333)),VALUE(RIGHT(B1333,LEN(B1333)-FIND("/",B1333)))+1,1))</f>
        <v>20260983/8</v>
      </c>
      <c r="C1334" s="133" t="s">
        <v>774</v>
      </c>
      <c r="D1334" s="39" t="s">
        <v>150</v>
      </c>
      <c r="E1334" s="40" t="s">
        <v>837</v>
      </c>
      <c r="F1334" s="126" t="s">
        <v>10</v>
      </c>
      <c r="G1334" s="97">
        <v>40</v>
      </c>
      <c r="H1334" s="41">
        <v>395</v>
      </c>
      <c r="I1334" s="41">
        <f t="shared" si="97"/>
        <v>15800</v>
      </c>
      <c r="J1334" s="126"/>
      <c r="K1334" s="126"/>
    </row>
    <row r="1335" spans="2:11" s="124" customFormat="1" ht="18" outlineLevel="1" thickBot="1" x14ac:dyDescent="0.3">
      <c r="B1335" s="85" t="str">
        <f>IF(J1335&lt;&gt;"",VALUE(LEFT(B1334,FIND("/",B1334&amp;"/")-1))+1,LEFT(B1334,FIND("/",B1334&amp;"/")-1)&amp;"/"&amp;IF(ISNUMBER(SEARCH("/",B1334)),VALUE(RIGHT(B1334,LEN(B1334)-FIND("/",B1334)))+1,1))</f>
        <v>20260983/9</v>
      </c>
      <c r="C1335" s="133" t="s">
        <v>774</v>
      </c>
      <c r="D1335" s="39" t="s">
        <v>150</v>
      </c>
      <c r="E1335" s="40" t="s">
        <v>838</v>
      </c>
      <c r="F1335" s="126" t="s">
        <v>10</v>
      </c>
      <c r="G1335" s="97">
        <v>20</v>
      </c>
      <c r="H1335" s="41">
        <v>550</v>
      </c>
      <c r="I1335" s="41">
        <f t="shared" si="97"/>
        <v>11000</v>
      </c>
      <c r="J1335" s="126"/>
      <c r="K1335" s="126"/>
    </row>
    <row r="1336" spans="2:11" s="124" customFormat="1" ht="18" outlineLevel="1" thickBot="1" x14ac:dyDescent="0.3">
      <c r="B1336" s="85" t="str">
        <f>IF(J1336&lt;&gt;"",VALUE(LEFT(B1335,FIND("/",B1335&amp;"/")-1))+1,LEFT(B1335,FIND("/",B1335&amp;"/")-1)&amp;"/"&amp;IF(ISNUMBER(SEARCH("/",B1335)),VALUE(RIGHT(B1335,LEN(B1335)-FIND("/",B1335)))+1,1))</f>
        <v>20260983/10</v>
      </c>
      <c r="C1336" s="133" t="s">
        <v>774</v>
      </c>
      <c r="D1336" s="39" t="s">
        <v>150</v>
      </c>
      <c r="E1336" s="40" t="s">
        <v>839</v>
      </c>
      <c r="F1336" s="126" t="s">
        <v>10</v>
      </c>
      <c r="G1336" s="97">
        <v>20</v>
      </c>
      <c r="H1336" s="41">
        <v>240</v>
      </c>
      <c r="I1336" s="41">
        <f t="shared" si="97"/>
        <v>4800</v>
      </c>
      <c r="J1336" s="126"/>
      <c r="K1336" s="126"/>
    </row>
    <row r="1337" spans="2:11" s="124" customFormat="1" ht="18" outlineLevel="1" thickBot="1" x14ac:dyDescent="0.3">
      <c r="B1337" s="85" t="str">
        <f>IF(J1337&lt;&gt;"",VALUE(LEFT(B1336,FIND("/",B1336&amp;"/")-1))+1,LEFT(B1336,FIND("/",B1336&amp;"/")-1)&amp;"/"&amp;IF(ISNUMBER(SEARCH("/",B1336)),VALUE(RIGHT(B1336,LEN(B1336)-FIND("/",B1336)))+1,1))</f>
        <v>20260983/11</v>
      </c>
      <c r="C1337" s="133" t="s">
        <v>774</v>
      </c>
      <c r="D1337" s="39" t="s">
        <v>150</v>
      </c>
      <c r="E1337" s="40" t="s">
        <v>840</v>
      </c>
      <c r="F1337" s="126" t="s">
        <v>10</v>
      </c>
      <c r="G1337" s="97">
        <v>10</v>
      </c>
      <c r="H1337" s="41">
        <v>2350</v>
      </c>
      <c r="I1337" s="41">
        <f t="shared" si="97"/>
        <v>23500</v>
      </c>
      <c r="J1337" s="126"/>
      <c r="K1337" s="126"/>
    </row>
    <row r="1338" spans="2:11" s="124" customFormat="1" ht="18" outlineLevel="1" thickBot="1" x14ac:dyDescent="0.3">
      <c r="B1338" s="85" t="str">
        <f>IF(J1338&lt;&gt;"",VALUE(LEFT(B1337,FIND("/",B1337&amp;"/")-1))+1,LEFT(B1337,FIND("/",B1337&amp;"/")-1)&amp;"/"&amp;IF(ISNUMBER(SEARCH("/",B1337)),VALUE(RIGHT(B1337,LEN(B1337)-FIND("/",B1337)))+1,1))</f>
        <v>20260983/12</v>
      </c>
      <c r="C1338" s="133" t="s">
        <v>774</v>
      </c>
      <c r="D1338" s="39" t="s">
        <v>150</v>
      </c>
      <c r="E1338" s="40" t="s">
        <v>841</v>
      </c>
      <c r="F1338" s="126" t="s">
        <v>10</v>
      </c>
      <c r="G1338" s="97">
        <v>6</v>
      </c>
      <c r="H1338" s="41">
        <v>4200</v>
      </c>
      <c r="I1338" s="41">
        <f t="shared" si="97"/>
        <v>25200</v>
      </c>
      <c r="J1338" s="126"/>
      <c r="K1338" s="126"/>
    </row>
    <row r="1339" spans="2:11" s="124" customFormat="1" ht="18" outlineLevel="1" thickBot="1" x14ac:dyDescent="0.3">
      <c r="B1339" s="85" t="str">
        <f>IF(J1339&lt;&gt;"",VALUE(LEFT(B1338,FIND("/",B1338&amp;"/")-1))+1,LEFT(B1338,FIND("/",B1338&amp;"/")-1)&amp;"/"&amp;IF(ISNUMBER(SEARCH("/",B1338)),VALUE(RIGHT(B1338,LEN(B1338)-FIND("/",B1338)))+1,1))</f>
        <v>20260983/13</v>
      </c>
      <c r="C1339" s="133" t="s">
        <v>774</v>
      </c>
      <c r="D1339" s="39" t="s">
        <v>150</v>
      </c>
      <c r="E1339" s="40" t="s">
        <v>842</v>
      </c>
      <c r="F1339" s="126" t="s">
        <v>10</v>
      </c>
      <c r="G1339" s="97">
        <v>40</v>
      </c>
      <c r="H1339" s="41">
        <v>130</v>
      </c>
      <c r="I1339" s="41">
        <f t="shared" si="97"/>
        <v>5200</v>
      </c>
      <c r="J1339" s="126"/>
      <c r="K1339" s="126"/>
    </row>
    <row r="1340" spans="2:11" s="124" customFormat="1" ht="18" outlineLevel="1" thickBot="1" x14ac:dyDescent="0.3">
      <c r="B1340" s="85" t="str">
        <f>IF(J1340&lt;&gt;"",VALUE(LEFT(B1339,FIND("/",B1339&amp;"/")-1))+1,LEFT(B1339,FIND("/",B1339&amp;"/")-1)&amp;"/"&amp;IF(ISNUMBER(SEARCH("/",B1339)),VALUE(RIGHT(B1339,LEN(B1339)-FIND("/",B1339)))+1,1))</f>
        <v>20260983/14</v>
      </c>
      <c r="C1340" s="133" t="s">
        <v>774</v>
      </c>
      <c r="D1340" s="39" t="s">
        <v>150</v>
      </c>
      <c r="E1340" s="40" t="s">
        <v>843</v>
      </c>
      <c r="F1340" s="126" t="s">
        <v>10</v>
      </c>
      <c r="G1340" s="97">
        <v>15</v>
      </c>
      <c r="H1340" s="41">
        <v>230</v>
      </c>
      <c r="I1340" s="41">
        <f t="shared" si="97"/>
        <v>3450</v>
      </c>
      <c r="J1340" s="126"/>
      <c r="K1340" s="126"/>
    </row>
    <row r="1341" spans="2:11" s="124" customFormat="1" ht="18" outlineLevel="1" thickBot="1" x14ac:dyDescent="0.3">
      <c r="B1341" s="85" t="str">
        <f>IF(J1341&lt;&gt;"",VALUE(LEFT(B1340,FIND("/",B1340&amp;"/")-1))+1,LEFT(B1340,FIND("/",B1340&amp;"/")-1)&amp;"/"&amp;IF(ISNUMBER(SEARCH("/",B1340)),VALUE(RIGHT(B1340,LEN(B1340)-FIND("/",B1340)))+1,1))</f>
        <v>20260983/15</v>
      </c>
      <c r="C1341" s="133" t="s">
        <v>774</v>
      </c>
      <c r="D1341" s="39" t="s">
        <v>150</v>
      </c>
      <c r="E1341" s="40" t="s">
        <v>844</v>
      </c>
      <c r="F1341" s="126" t="s">
        <v>64</v>
      </c>
      <c r="G1341" s="97">
        <v>25</v>
      </c>
      <c r="H1341" s="41">
        <v>189</v>
      </c>
      <c r="I1341" s="41">
        <f t="shared" ref="I1341:I1343" si="98">G1341*H1341</f>
        <v>4725</v>
      </c>
      <c r="J1341" s="126"/>
      <c r="K1341" s="126"/>
    </row>
    <row r="1342" spans="2:11" s="124" customFormat="1" ht="18" outlineLevel="1" thickBot="1" x14ac:dyDescent="0.3">
      <c r="B1342" s="85" t="str">
        <f>IF(J1342&lt;&gt;"",VALUE(LEFT(B1341,FIND("/",B1341&amp;"/")-1))+1,LEFT(B1341,FIND("/",B1341&amp;"/")-1)&amp;"/"&amp;IF(ISNUMBER(SEARCH("/",B1341)),VALUE(RIGHT(B1341,LEN(B1341)-FIND("/",B1341)))+1,1))</f>
        <v>20260983/16</v>
      </c>
      <c r="C1342" s="133" t="s">
        <v>774</v>
      </c>
      <c r="D1342" s="39" t="s">
        <v>150</v>
      </c>
      <c r="E1342" s="40" t="s">
        <v>845</v>
      </c>
      <c r="F1342" s="126" t="s">
        <v>54</v>
      </c>
      <c r="G1342" s="97">
        <v>30</v>
      </c>
      <c r="H1342" s="41">
        <v>790</v>
      </c>
      <c r="I1342" s="41">
        <f t="shared" si="98"/>
        <v>23700</v>
      </c>
      <c r="J1342" s="126"/>
      <c r="K1342" s="126"/>
    </row>
    <row r="1343" spans="2:11" s="124" customFormat="1" ht="18" outlineLevel="1" thickBot="1" x14ac:dyDescent="0.3">
      <c r="B1343" s="85" t="str">
        <f>IF(J1343&lt;&gt;"",VALUE(LEFT(B1342,FIND("/",B1342&amp;"/")-1))+1,LEFT(B1342,FIND("/",B1342&amp;"/")-1)&amp;"/"&amp;IF(ISNUMBER(SEARCH("/",B1342)),VALUE(RIGHT(B1342,LEN(B1342)-FIND("/",B1342)))+1,1))</f>
        <v>20260983/17</v>
      </c>
      <c r="C1343" s="133" t="s">
        <v>774</v>
      </c>
      <c r="D1343" s="39" t="s">
        <v>150</v>
      </c>
      <c r="E1343" s="40" t="s">
        <v>846</v>
      </c>
      <c r="F1343" s="126" t="s">
        <v>10</v>
      </c>
      <c r="G1343" s="97">
        <v>10</v>
      </c>
      <c r="H1343" s="41">
        <v>1000</v>
      </c>
      <c r="I1343" s="41">
        <f t="shared" si="98"/>
        <v>10000</v>
      </c>
      <c r="J1343" s="126"/>
      <c r="K1343" s="126"/>
    </row>
    <row r="1344" spans="2:11" s="124" customFormat="1" ht="18" thickBot="1" x14ac:dyDescent="0.3">
      <c r="B1344" s="85">
        <f>IF(J1344&lt;&gt;"",VALUE(LEFT(B1343,FIND("/",B1343&amp;"/")-1))+1,LEFT(B1343,FIND("/",B1343&amp;"/")-1)&amp;"/"&amp;IF(ISNUMBER(SEARCH("/",B1343)),VALUE(RIGHT(B1343,LEN(B1343)-FIND("/",B1343)))+1,1))</f>
        <v>20260984</v>
      </c>
      <c r="C1344" s="131" t="s">
        <v>47</v>
      </c>
      <c r="D1344" s="24" t="s">
        <v>152</v>
      </c>
      <c r="E1344" s="115" t="s">
        <v>848</v>
      </c>
      <c r="F1344" s="116" t="s">
        <v>8</v>
      </c>
      <c r="G1344" s="117">
        <v>1</v>
      </c>
      <c r="H1344" s="118">
        <v>31453.4</v>
      </c>
      <c r="I1344" s="119">
        <f t="shared" ref="I1344:I1349" si="99">G1344*H1344</f>
        <v>31453.4</v>
      </c>
      <c r="J1344" s="125" t="s">
        <v>330</v>
      </c>
      <c r="K1344" s="126" t="s">
        <v>334</v>
      </c>
    </row>
    <row r="1345" spans="2:11" s="124" customFormat="1" ht="33.75" thickBot="1" x14ac:dyDescent="0.3">
      <c r="B1345" s="85">
        <f>IF(J1345&lt;&gt;"",VALUE(LEFT(B1344,FIND("/",B1344&amp;"/")-1))+1,LEFT(B1344,FIND("/",B1344&amp;"/")-1)&amp;"/"&amp;IF(ISNUMBER(SEARCH("/",B1344)),VALUE(RIGHT(B1344,LEN(B1344)-FIND("/",B1344)))+1,1))</f>
        <v>20260985</v>
      </c>
      <c r="C1345" s="131" t="s">
        <v>47</v>
      </c>
      <c r="D1345" s="24" t="s">
        <v>152</v>
      </c>
      <c r="E1345" s="115" t="s">
        <v>353</v>
      </c>
      <c r="F1345" s="116" t="s">
        <v>8</v>
      </c>
      <c r="G1345" s="117">
        <v>1</v>
      </c>
      <c r="H1345" s="118">
        <v>386594</v>
      </c>
      <c r="I1345" s="119">
        <f t="shared" si="99"/>
        <v>386594</v>
      </c>
      <c r="J1345" s="125" t="s">
        <v>330</v>
      </c>
      <c r="K1345" s="126" t="s">
        <v>334</v>
      </c>
    </row>
    <row r="1346" spans="2:11" s="124" customFormat="1" ht="18" thickBot="1" x14ac:dyDescent="0.3">
      <c r="B1346" s="85">
        <f>IF(J1346&lt;&gt;"",VALUE(LEFT(B1345,FIND("/",B1345&amp;"/")-1))+1,LEFT(B1345,FIND("/",B1345&amp;"/")-1)&amp;"/"&amp;IF(ISNUMBER(SEARCH("/",B1345)),VALUE(RIGHT(B1345,LEN(B1345)-FIND("/",B1345)))+1,1))</f>
        <v>20260986</v>
      </c>
      <c r="C1346" s="131" t="s">
        <v>70</v>
      </c>
      <c r="D1346" s="24" t="s">
        <v>150</v>
      </c>
      <c r="E1346" s="115" t="s">
        <v>378</v>
      </c>
      <c r="F1346" s="116" t="s">
        <v>10</v>
      </c>
      <c r="G1346" s="117">
        <v>2000</v>
      </c>
      <c r="H1346" s="118">
        <v>125.18</v>
      </c>
      <c r="I1346" s="119">
        <f t="shared" si="99"/>
        <v>250360</v>
      </c>
      <c r="J1346" s="125" t="s">
        <v>330</v>
      </c>
      <c r="K1346" s="126" t="s">
        <v>334</v>
      </c>
    </row>
    <row r="1347" spans="2:11" s="124" customFormat="1" ht="18" thickBot="1" x14ac:dyDescent="0.3">
      <c r="B1347" s="85">
        <f>IF(J1347&lt;&gt;"",VALUE(LEFT(B1346,FIND("/",B1346&amp;"/")-1))+1,LEFT(B1346,FIND("/",B1346&amp;"/")-1)&amp;"/"&amp;IF(ISNUMBER(SEARCH("/",B1346)),VALUE(RIGHT(B1346,LEN(B1346)-FIND("/",B1346)))+1,1))</f>
        <v>20260987</v>
      </c>
      <c r="C1347" s="114" t="s">
        <v>774</v>
      </c>
      <c r="D1347" s="24" t="s">
        <v>150</v>
      </c>
      <c r="E1347" s="115" t="s">
        <v>709</v>
      </c>
      <c r="F1347" s="116" t="s">
        <v>10</v>
      </c>
      <c r="G1347" s="117">
        <v>1</v>
      </c>
      <c r="H1347" s="118">
        <v>140000</v>
      </c>
      <c r="I1347" s="119">
        <f t="shared" si="99"/>
        <v>140000</v>
      </c>
      <c r="J1347" s="125" t="s">
        <v>330</v>
      </c>
      <c r="K1347" s="126" t="s">
        <v>334</v>
      </c>
    </row>
    <row r="1348" spans="2:11" s="124" customFormat="1" ht="18" thickBot="1" x14ac:dyDescent="0.3">
      <c r="B1348" s="85">
        <f>IF(J1348&lt;&gt;"",VALUE(LEFT(B1347,FIND("/",B1347&amp;"/")-1))+1,LEFT(B1347,FIND("/",B1347&amp;"/")-1)&amp;"/"&amp;IF(ISNUMBER(SEARCH("/",B1347)),VALUE(RIGHT(B1347,LEN(B1347)-FIND("/",B1347)))+1,1))</f>
        <v>20260988</v>
      </c>
      <c r="C1348" s="114" t="s">
        <v>702</v>
      </c>
      <c r="D1348" s="24" t="s">
        <v>150</v>
      </c>
      <c r="E1348" s="115" t="s">
        <v>818</v>
      </c>
      <c r="F1348" s="116" t="s">
        <v>10</v>
      </c>
      <c r="G1348" s="117">
        <v>1</v>
      </c>
      <c r="H1348" s="118">
        <v>75000</v>
      </c>
      <c r="I1348" s="119">
        <f t="shared" si="99"/>
        <v>75000</v>
      </c>
      <c r="J1348" s="125" t="s">
        <v>330</v>
      </c>
      <c r="K1348" s="126" t="s">
        <v>334</v>
      </c>
    </row>
    <row r="1349" spans="2:11" s="124" customFormat="1" ht="18" thickBot="1" x14ac:dyDescent="0.3">
      <c r="B1349" s="85">
        <f>IF(J1349&lt;&gt;"",VALUE(LEFT(B1348,FIND("/",B1348&amp;"/")-1))+1,LEFT(B1348,FIND("/",B1348&amp;"/")-1)&amp;"/"&amp;IF(ISNUMBER(SEARCH("/",B1348)),VALUE(RIGHT(B1348,LEN(B1348)-FIND("/",B1348)))+1,1))</f>
        <v>20260989</v>
      </c>
      <c r="C1349" s="131" t="s">
        <v>27</v>
      </c>
      <c r="D1349" s="24" t="s">
        <v>150</v>
      </c>
      <c r="E1349" s="115" t="s">
        <v>849</v>
      </c>
      <c r="F1349" s="116" t="s">
        <v>10</v>
      </c>
      <c r="G1349" s="117">
        <v>2</v>
      </c>
      <c r="H1349" s="118">
        <v>475000</v>
      </c>
      <c r="I1349" s="119">
        <f t="shared" si="99"/>
        <v>950000</v>
      </c>
      <c r="J1349" s="125" t="s">
        <v>330</v>
      </c>
      <c r="K1349" s="126" t="s">
        <v>334</v>
      </c>
    </row>
    <row r="1350" spans="2:11" s="124" customFormat="1" ht="18" thickBot="1" x14ac:dyDescent="0.3">
      <c r="B1350" s="85">
        <f>IF(J1350&lt;&gt;"",VALUE(LEFT(B1349,FIND("/",B1349&amp;"/")-1))+1,LEFT(B1349,FIND("/",B1349&amp;"/")-1)&amp;"/"&amp;IF(ISNUMBER(SEARCH("/",B1349)),VALUE(RIGHT(B1349,LEN(B1349)-FIND("/",B1349)))+1,1))</f>
        <v>20260990</v>
      </c>
      <c r="C1350" s="131" t="s">
        <v>27</v>
      </c>
      <c r="D1350" s="24" t="s">
        <v>150</v>
      </c>
      <c r="E1350" s="115" t="s">
        <v>850</v>
      </c>
      <c r="F1350" s="116" t="s">
        <v>10</v>
      </c>
      <c r="G1350" s="117">
        <v>2</v>
      </c>
      <c r="H1350" s="118">
        <v>670000</v>
      </c>
      <c r="I1350" s="119">
        <f>G1350*H1350</f>
        <v>1340000</v>
      </c>
      <c r="J1350" s="125" t="s">
        <v>330</v>
      </c>
      <c r="K1350" s="126" t="s">
        <v>334</v>
      </c>
    </row>
    <row r="1351" spans="2:11" s="124" customFormat="1" ht="18" thickBot="1" x14ac:dyDescent="0.3">
      <c r="B1351" s="85">
        <f>IF(J1351&lt;&gt;"",VALUE(LEFT(B1350,FIND("/",B1350&amp;"/")-1))+1,LEFT(B1350,FIND("/",B1350&amp;"/")-1)&amp;"/"&amp;IF(ISNUMBER(SEARCH("/",B1350)),VALUE(RIGHT(B1350,LEN(B1350)-FIND("/",B1350)))+1,1))</f>
        <v>20260991</v>
      </c>
      <c r="C1351" s="131" t="s">
        <v>47</v>
      </c>
      <c r="D1351" s="24" t="s">
        <v>152</v>
      </c>
      <c r="E1351" s="115" t="s">
        <v>851</v>
      </c>
      <c r="F1351" s="116" t="s">
        <v>8</v>
      </c>
      <c r="G1351" s="117">
        <v>1</v>
      </c>
      <c r="H1351" s="118">
        <v>900000</v>
      </c>
      <c r="I1351" s="119">
        <f t="shared" ref="I1351:I1359" si="100">G1351*H1351</f>
        <v>900000</v>
      </c>
      <c r="J1351" s="125" t="s">
        <v>330</v>
      </c>
      <c r="K1351" s="126" t="s">
        <v>334</v>
      </c>
    </row>
    <row r="1352" spans="2:11" s="124" customFormat="1" ht="18" thickBot="1" x14ac:dyDescent="0.3">
      <c r="B1352" s="85">
        <f>IF(J1352&lt;&gt;"",VALUE(LEFT(B1351,FIND("/",B1351&amp;"/")-1))+1,LEFT(B1351,FIND("/",B1351&amp;"/")-1)&amp;"/"&amp;IF(ISNUMBER(SEARCH("/",B1351)),VALUE(RIGHT(B1351,LEN(B1351)-FIND("/",B1351)))+1,1))</f>
        <v>20260992</v>
      </c>
      <c r="C1352" s="114" t="s">
        <v>730</v>
      </c>
      <c r="D1352" s="24" t="s">
        <v>150</v>
      </c>
      <c r="E1352" s="115" t="s">
        <v>251</v>
      </c>
      <c r="F1352" s="116" t="s">
        <v>10</v>
      </c>
      <c r="G1352" s="117">
        <v>1</v>
      </c>
      <c r="H1352" s="118">
        <v>80000</v>
      </c>
      <c r="I1352" s="119">
        <f t="shared" si="100"/>
        <v>80000</v>
      </c>
      <c r="J1352" s="125" t="s">
        <v>330</v>
      </c>
      <c r="K1352" s="126" t="s">
        <v>334</v>
      </c>
    </row>
    <row r="1353" spans="2:11" s="124" customFormat="1" ht="18" thickBot="1" x14ac:dyDescent="0.3">
      <c r="B1353" s="85">
        <f>IF(J1353&lt;&gt;"",VALUE(LEFT(B1352,FIND("/",B1352&amp;"/")-1))+1,LEFT(B1352,FIND("/",B1352&amp;"/")-1)&amp;"/"&amp;IF(ISNUMBER(SEARCH("/",B1352)),VALUE(RIGHT(B1352,LEN(B1352)-FIND("/",B1352)))+1,1))</f>
        <v>20260993</v>
      </c>
      <c r="C1353" s="131" t="s">
        <v>27</v>
      </c>
      <c r="D1353" s="24" t="s">
        <v>152</v>
      </c>
      <c r="E1353" s="115" t="s">
        <v>210</v>
      </c>
      <c r="F1353" s="116" t="s">
        <v>8</v>
      </c>
      <c r="G1353" s="117">
        <v>1</v>
      </c>
      <c r="H1353" s="118">
        <v>315605</v>
      </c>
      <c r="I1353" s="119">
        <f t="shared" si="100"/>
        <v>315605</v>
      </c>
      <c r="J1353" s="125" t="s">
        <v>330</v>
      </c>
      <c r="K1353" s="126" t="s">
        <v>334</v>
      </c>
    </row>
    <row r="1354" spans="2:11" s="124" customFormat="1" ht="18" thickBot="1" x14ac:dyDescent="0.3">
      <c r="B1354" s="85">
        <f>IF(J1354&lt;&gt;"",VALUE(LEFT(B1353,FIND("/",B1353&amp;"/")-1))+1,LEFT(B1353,FIND("/",B1353&amp;"/")-1)&amp;"/"&amp;IF(ISNUMBER(SEARCH("/",B1353)),VALUE(RIGHT(B1353,LEN(B1353)-FIND("/",B1353)))+1,1))</f>
        <v>20260994</v>
      </c>
      <c r="C1354" s="114" t="s">
        <v>702</v>
      </c>
      <c r="D1354" s="24" t="s">
        <v>150</v>
      </c>
      <c r="E1354" s="115" t="s">
        <v>827</v>
      </c>
      <c r="F1354" s="116"/>
      <c r="G1354" s="117"/>
      <c r="H1354" s="118"/>
      <c r="I1354" s="119">
        <f>SUM(I1355:I1357)</f>
        <v>680000</v>
      </c>
      <c r="J1354" s="125" t="s">
        <v>330</v>
      </c>
      <c r="K1354" s="126" t="s">
        <v>334</v>
      </c>
    </row>
    <row r="1355" spans="2:11" s="124" customFormat="1" ht="18" outlineLevel="1" thickBot="1" x14ac:dyDescent="0.3">
      <c r="B1355" s="85" t="str">
        <f>IF(J1355&lt;&gt;"",VALUE(LEFT(B1354,FIND("/",B1354&amp;"/")-1))+1,LEFT(B1354,FIND("/",B1354&amp;"/")-1)&amp;"/"&amp;IF(ISNUMBER(SEARCH("/",B1354)),VALUE(RIGHT(B1354,LEN(B1354)-FIND("/",B1354)))+1,1))</f>
        <v>20260994/1</v>
      </c>
      <c r="C1355" s="133" t="s">
        <v>702</v>
      </c>
      <c r="D1355" s="39" t="s">
        <v>150</v>
      </c>
      <c r="E1355" s="40" t="s">
        <v>852</v>
      </c>
      <c r="F1355" s="126" t="s">
        <v>10</v>
      </c>
      <c r="G1355" s="97">
        <v>4</v>
      </c>
      <c r="H1355" s="41">
        <v>30000</v>
      </c>
      <c r="I1355" s="41">
        <f t="shared" si="100"/>
        <v>120000</v>
      </c>
      <c r="J1355" s="126"/>
      <c r="K1355" s="126"/>
    </row>
    <row r="1356" spans="2:11" s="124" customFormat="1" ht="18" outlineLevel="1" thickBot="1" x14ac:dyDescent="0.3">
      <c r="B1356" s="85" t="str">
        <f>IF(J1356&lt;&gt;"",VALUE(LEFT(B1355,FIND("/",B1355&amp;"/")-1))+1,LEFT(B1355,FIND("/",B1355&amp;"/")-1)&amp;"/"&amp;IF(ISNUMBER(SEARCH("/",B1355)),VALUE(RIGHT(B1355,LEN(B1355)-FIND("/",B1355)))+1,1))</f>
        <v>20260994/2</v>
      </c>
      <c r="C1356" s="133" t="s">
        <v>702</v>
      </c>
      <c r="D1356" s="39" t="s">
        <v>150</v>
      </c>
      <c r="E1356" s="40" t="s">
        <v>852</v>
      </c>
      <c r="F1356" s="126" t="s">
        <v>10</v>
      </c>
      <c r="G1356" s="97">
        <v>5</v>
      </c>
      <c r="H1356" s="41">
        <v>40000</v>
      </c>
      <c r="I1356" s="41">
        <f t="shared" si="100"/>
        <v>200000</v>
      </c>
      <c r="J1356" s="126"/>
      <c r="K1356" s="126"/>
    </row>
    <row r="1357" spans="2:11" s="124" customFormat="1" ht="18" outlineLevel="1" thickBot="1" x14ac:dyDescent="0.3">
      <c r="B1357" s="85" t="str">
        <f>IF(J1357&lt;&gt;"",VALUE(LEFT(B1356,FIND("/",B1356&amp;"/")-1))+1,LEFT(B1356,FIND("/",B1356&amp;"/")-1)&amp;"/"&amp;IF(ISNUMBER(SEARCH("/",B1356)),VALUE(RIGHT(B1356,LEN(B1356)-FIND("/",B1356)))+1,1))</f>
        <v>20260994/3</v>
      </c>
      <c r="C1357" s="133" t="s">
        <v>702</v>
      </c>
      <c r="D1357" s="39" t="s">
        <v>150</v>
      </c>
      <c r="E1357" s="40" t="s">
        <v>853</v>
      </c>
      <c r="F1357" s="126" t="s">
        <v>10</v>
      </c>
      <c r="G1357" s="97">
        <v>2</v>
      </c>
      <c r="H1357" s="41">
        <v>180000</v>
      </c>
      <c r="I1357" s="41">
        <f t="shared" si="100"/>
        <v>360000</v>
      </c>
      <c r="J1357" s="126"/>
      <c r="K1357" s="126"/>
    </row>
    <row r="1358" spans="2:11" s="124" customFormat="1" ht="33.75" thickBot="1" x14ac:dyDescent="0.3">
      <c r="B1358" s="85">
        <f>IF(J1358&lt;&gt;"",VALUE(LEFT(B1357,FIND("/",B1357&amp;"/")-1))+1,LEFT(B1357,FIND("/",B1357&amp;"/")-1)&amp;"/"&amp;IF(ISNUMBER(SEARCH("/",B1357)),VALUE(RIGHT(B1357,LEN(B1357)-FIND("/",B1357)))+1,1))</f>
        <v>20260995</v>
      </c>
      <c r="C1358" s="131" t="s">
        <v>45</v>
      </c>
      <c r="D1358" s="24" t="s">
        <v>152</v>
      </c>
      <c r="E1358" s="115" t="s">
        <v>779</v>
      </c>
      <c r="F1358" s="116" t="s">
        <v>8</v>
      </c>
      <c r="G1358" s="117">
        <v>1</v>
      </c>
      <c r="H1358" s="118">
        <v>800000</v>
      </c>
      <c r="I1358" s="119">
        <f t="shared" si="100"/>
        <v>800000</v>
      </c>
      <c r="J1358" s="125" t="s">
        <v>330</v>
      </c>
      <c r="K1358" s="126" t="s">
        <v>334</v>
      </c>
    </row>
    <row r="1359" spans="2:11" s="124" customFormat="1" ht="33.75" thickBot="1" x14ac:dyDescent="0.3">
      <c r="B1359" s="85">
        <f>IF(J1359&lt;&gt;"",VALUE(LEFT(B1358,FIND("/",B1358&amp;"/")-1))+1,LEFT(B1358,FIND("/",B1358&amp;"/")-1)&amp;"/"&amp;IF(ISNUMBER(SEARCH("/",B1358)),VALUE(RIGHT(B1358,LEN(B1358)-FIND("/",B1358)))+1,1))</f>
        <v>20260996</v>
      </c>
      <c r="C1359" s="131" t="s">
        <v>43</v>
      </c>
      <c r="D1359" s="24" t="s">
        <v>152</v>
      </c>
      <c r="E1359" s="115" t="s">
        <v>855</v>
      </c>
      <c r="F1359" s="116" t="s">
        <v>10</v>
      </c>
      <c r="G1359" s="117">
        <v>1</v>
      </c>
      <c r="H1359" s="118">
        <v>18500000</v>
      </c>
      <c r="I1359" s="119">
        <f t="shared" si="100"/>
        <v>18500000</v>
      </c>
      <c r="J1359" s="125" t="s">
        <v>330</v>
      </c>
      <c r="K1359" s="126" t="s">
        <v>334</v>
      </c>
    </row>
    <row r="1360" spans="2:11" s="124" customFormat="1" ht="33.75" thickBot="1" x14ac:dyDescent="0.3">
      <c r="B1360" s="85">
        <f>IF(J1360&lt;&gt;"",VALUE(LEFT(B1359,FIND("/",B1359&amp;"/")-1))+1,LEFT(B1359,FIND("/",B1359&amp;"/")-1)&amp;"/"&amp;IF(ISNUMBER(SEARCH("/",B1359)),VALUE(RIGHT(B1359,LEN(B1359)-FIND("/",B1359)))+1,1))</f>
        <v>20260997</v>
      </c>
      <c r="C1360" s="131" t="s">
        <v>45</v>
      </c>
      <c r="D1360" s="24" t="s">
        <v>152</v>
      </c>
      <c r="E1360" s="115" t="s">
        <v>745</v>
      </c>
      <c r="F1360" s="116" t="s">
        <v>8</v>
      </c>
      <c r="G1360" s="117">
        <v>1</v>
      </c>
      <c r="H1360" s="118">
        <v>200000</v>
      </c>
      <c r="I1360" s="119">
        <f t="shared" ref="I1360:I1361" si="101">G1360*H1360</f>
        <v>200000</v>
      </c>
      <c r="J1360" s="125" t="s">
        <v>330</v>
      </c>
      <c r="K1360" s="126" t="s">
        <v>334</v>
      </c>
    </row>
    <row r="1361" spans="2:11" s="124" customFormat="1" ht="18" thickBot="1" x14ac:dyDescent="0.3">
      <c r="B1361" s="85">
        <f>IF(J1361&lt;&gt;"",VALUE(LEFT(B1360,FIND("/",B1360&amp;"/")-1))+1,LEFT(B1360,FIND("/",B1360&amp;"/")-1)&amp;"/"&amp;IF(ISNUMBER(SEARCH("/",B1360)),VALUE(RIGHT(B1360,LEN(B1360)-FIND("/",B1360)))+1,1))</f>
        <v>20260998</v>
      </c>
      <c r="C1361" s="131" t="s">
        <v>27</v>
      </c>
      <c r="D1361" s="24" t="s">
        <v>152</v>
      </c>
      <c r="E1361" s="115" t="s">
        <v>605</v>
      </c>
      <c r="F1361" s="116" t="s">
        <v>8</v>
      </c>
      <c r="G1361" s="117">
        <v>1</v>
      </c>
      <c r="H1361" s="118">
        <f>120*377.11*5+120*377.11*7</f>
        <v>543038.4</v>
      </c>
      <c r="I1361" s="119">
        <f t="shared" si="101"/>
        <v>543038.4</v>
      </c>
      <c r="J1361" s="125" t="s">
        <v>330</v>
      </c>
      <c r="K1361" s="126" t="s">
        <v>334</v>
      </c>
    </row>
    <row r="1362" spans="2:11" s="124" customFormat="1" ht="18" thickBot="1" x14ac:dyDescent="0.3">
      <c r="B1362" s="85">
        <f>IF(J1362&lt;&gt;"",VALUE(LEFT(B1361,FIND("/",B1361&amp;"/")-1))+1,LEFT(B1361,FIND("/",B1361&amp;"/")-1)&amp;"/"&amp;IF(ISNUMBER(SEARCH("/",B1361)),VALUE(RIGHT(B1361,LEN(B1361)-FIND("/",B1361)))+1,1))</f>
        <v>20260999</v>
      </c>
      <c r="C1362" s="131" t="s">
        <v>46</v>
      </c>
      <c r="D1362" s="24" t="s">
        <v>152</v>
      </c>
      <c r="E1362" s="115" t="s">
        <v>856</v>
      </c>
      <c r="F1362" s="116" t="s">
        <v>8</v>
      </c>
      <c r="G1362" s="117">
        <v>1</v>
      </c>
      <c r="H1362" s="118">
        <v>1360000</v>
      </c>
      <c r="I1362" s="119">
        <f>G1362*H1362</f>
        <v>1360000</v>
      </c>
      <c r="J1362" s="125" t="s">
        <v>330</v>
      </c>
      <c r="K1362" s="126" t="s">
        <v>334</v>
      </c>
    </row>
    <row r="1363" spans="2:11" s="124" customFormat="1" ht="50.25" thickBot="1" x14ac:dyDescent="0.3">
      <c r="B1363" s="85">
        <f>IF(J1363&lt;&gt;"",VALUE(LEFT(B1362,FIND("/",B1362&amp;"/")-1))+1,LEFT(B1362,FIND("/",B1362&amp;"/")-1)&amp;"/"&amp;IF(ISNUMBER(SEARCH("/",B1362)),VALUE(RIGHT(B1362,LEN(B1362)-FIND("/",B1362)))+1,1))</f>
        <v>20261000</v>
      </c>
      <c r="C1363" s="114" t="s">
        <v>794</v>
      </c>
      <c r="D1363" s="24" t="s">
        <v>152</v>
      </c>
      <c r="E1363" s="115" t="s">
        <v>857</v>
      </c>
      <c r="F1363" s="116" t="s">
        <v>8</v>
      </c>
      <c r="G1363" s="117">
        <v>1</v>
      </c>
      <c r="H1363" s="118">
        <v>40000</v>
      </c>
      <c r="I1363" s="119">
        <f>G1363*H1363</f>
        <v>40000</v>
      </c>
      <c r="J1363" s="125" t="s">
        <v>330</v>
      </c>
      <c r="K1363" s="126" t="s">
        <v>334</v>
      </c>
    </row>
    <row r="1364" spans="2:11" s="124" customFormat="1" ht="18" thickBot="1" x14ac:dyDescent="0.3">
      <c r="B1364" s="85">
        <f>IF(J1364&lt;&gt;"",VALUE(LEFT(B1363,FIND("/",B1363&amp;"/")-1))+1,LEFT(B1363,FIND("/",B1363&amp;"/")-1)&amp;"/"&amp;IF(ISNUMBER(SEARCH("/",B1363)),VALUE(RIGHT(B1363,LEN(B1363)-FIND("/",B1363)))+1,1))</f>
        <v>20261001</v>
      </c>
      <c r="C1364" s="131" t="s">
        <v>676</v>
      </c>
      <c r="D1364" s="24" t="s">
        <v>150</v>
      </c>
      <c r="E1364" s="115" t="s">
        <v>858</v>
      </c>
      <c r="F1364" s="116"/>
      <c r="G1364" s="117"/>
      <c r="H1364" s="118"/>
      <c r="I1364" s="119">
        <f>SUM(I1365:I1367)</f>
        <v>38400</v>
      </c>
      <c r="J1364" s="125" t="s">
        <v>330</v>
      </c>
      <c r="K1364" s="126" t="s">
        <v>334</v>
      </c>
    </row>
    <row r="1365" spans="2:11" s="124" customFormat="1" ht="18" outlineLevel="1" thickBot="1" x14ac:dyDescent="0.3">
      <c r="B1365" s="85" t="str">
        <f>IF(J1365&lt;&gt;"",VALUE(LEFT(B1364,FIND("/",B1364&amp;"/")-1))+1,LEFT(B1364,FIND("/",B1364&amp;"/")-1)&amp;"/"&amp;IF(ISNUMBER(SEARCH("/",B1364)),VALUE(RIGHT(B1364,LEN(B1364)-FIND("/",B1364)))+1,1))</f>
        <v>20261001/1</v>
      </c>
      <c r="C1365" s="134" t="s">
        <v>676</v>
      </c>
      <c r="D1365" s="39" t="s">
        <v>150</v>
      </c>
      <c r="E1365" s="40" t="s">
        <v>859</v>
      </c>
      <c r="F1365" s="126" t="s">
        <v>10</v>
      </c>
      <c r="G1365" s="97">
        <v>2</v>
      </c>
      <c r="H1365" s="41">
        <v>11500</v>
      </c>
      <c r="I1365" s="41">
        <f t="shared" ref="I1365:I1370" si="102">G1365*H1365</f>
        <v>23000</v>
      </c>
      <c r="J1365" s="126"/>
      <c r="K1365" s="126" t="s">
        <v>334</v>
      </c>
    </row>
    <row r="1366" spans="2:11" s="124" customFormat="1" ht="18" outlineLevel="1" thickBot="1" x14ac:dyDescent="0.3">
      <c r="B1366" s="85" t="str">
        <f>IF(J1366&lt;&gt;"",VALUE(LEFT(B1365,FIND("/",B1365&amp;"/")-1))+1,LEFT(B1365,FIND("/",B1365&amp;"/")-1)&amp;"/"&amp;IF(ISNUMBER(SEARCH("/",B1365)),VALUE(RIGHT(B1365,LEN(B1365)-FIND("/",B1365)))+1,1))</f>
        <v>20261001/2</v>
      </c>
      <c r="C1366" s="134" t="s">
        <v>676</v>
      </c>
      <c r="D1366" s="39" t="s">
        <v>150</v>
      </c>
      <c r="E1366" s="40" t="s">
        <v>860</v>
      </c>
      <c r="F1366" s="126" t="s">
        <v>10</v>
      </c>
      <c r="G1366" s="97">
        <v>2</v>
      </c>
      <c r="H1366" s="41">
        <v>2200</v>
      </c>
      <c r="I1366" s="41">
        <f t="shared" si="102"/>
        <v>4400</v>
      </c>
      <c r="J1366" s="126"/>
      <c r="K1366" s="126" t="s">
        <v>334</v>
      </c>
    </row>
    <row r="1367" spans="2:11" s="124" customFormat="1" ht="18" outlineLevel="1" thickBot="1" x14ac:dyDescent="0.3">
      <c r="B1367" s="85" t="str">
        <f>IF(J1367&lt;&gt;"",VALUE(LEFT(B1366,FIND("/",B1366&amp;"/")-1))+1,LEFT(B1366,FIND("/",B1366&amp;"/")-1)&amp;"/"&amp;IF(ISNUMBER(SEARCH("/",B1366)),VALUE(RIGHT(B1366,LEN(B1366)-FIND("/",B1366)))+1,1))</f>
        <v>20261001/3</v>
      </c>
      <c r="C1367" s="134" t="s">
        <v>676</v>
      </c>
      <c r="D1367" s="39" t="s">
        <v>150</v>
      </c>
      <c r="E1367" s="40" t="s">
        <v>861</v>
      </c>
      <c r="F1367" s="126" t="s">
        <v>10</v>
      </c>
      <c r="G1367" s="97">
        <v>1</v>
      </c>
      <c r="H1367" s="41">
        <v>11000</v>
      </c>
      <c r="I1367" s="41">
        <f t="shared" si="102"/>
        <v>11000</v>
      </c>
      <c r="J1367" s="126"/>
      <c r="K1367" s="126" t="s">
        <v>334</v>
      </c>
    </row>
    <row r="1368" spans="2:11" s="124" customFormat="1" ht="18" thickBot="1" x14ac:dyDescent="0.3">
      <c r="B1368" s="85">
        <f>IF(J1368&lt;&gt;"",VALUE(LEFT(B1367,FIND("/",B1367&amp;"/")-1))+1,LEFT(B1367,FIND("/",B1367&amp;"/")-1)&amp;"/"&amp;IF(ISNUMBER(SEARCH("/",B1367)),VALUE(RIGHT(B1367,LEN(B1367)-FIND("/",B1367)))+1,1))</f>
        <v>20261002</v>
      </c>
      <c r="C1368" s="131" t="s">
        <v>826</v>
      </c>
      <c r="D1368" s="24" t="s">
        <v>150</v>
      </c>
      <c r="E1368" s="115" t="s">
        <v>862</v>
      </c>
      <c r="F1368" s="116" t="s">
        <v>10</v>
      </c>
      <c r="G1368" s="117">
        <v>2</v>
      </c>
      <c r="H1368" s="118">
        <v>130000</v>
      </c>
      <c r="I1368" s="119">
        <f t="shared" si="102"/>
        <v>260000</v>
      </c>
      <c r="J1368" s="125" t="s">
        <v>330</v>
      </c>
      <c r="K1368" s="126" t="s">
        <v>334</v>
      </c>
    </row>
    <row r="1369" spans="2:11" s="124" customFormat="1" ht="18" thickBot="1" x14ac:dyDescent="0.3">
      <c r="B1369" s="85">
        <f>IF(J1369&lt;&gt;"",VALUE(LEFT(B1368,FIND("/",B1368&amp;"/")-1))+1,LEFT(B1368,FIND("/",B1368&amp;"/")-1)&amp;"/"&amp;IF(ISNUMBER(SEARCH("/",B1368)),VALUE(RIGHT(B1368,LEN(B1368)-FIND("/",B1368)))+1,1))</f>
        <v>20261003</v>
      </c>
      <c r="C1369" s="131" t="s">
        <v>36</v>
      </c>
      <c r="D1369" s="24" t="s">
        <v>152</v>
      </c>
      <c r="E1369" s="115" t="s">
        <v>863</v>
      </c>
      <c r="F1369" s="116" t="s">
        <v>10</v>
      </c>
      <c r="G1369" s="117">
        <v>3</v>
      </c>
      <c r="H1369" s="118">
        <v>180000</v>
      </c>
      <c r="I1369" s="119">
        <f t="shared" si="102"/>
        <v>540000</v>
      </c>
      <c r="J1369" s="125" t="s">
        <v>330</v>
      </c>
      <c r="K1369" s="126" t="s">
        <v>334</v>
      </c>
    </row>
    <row r="1370" spans="2:11" s="124" customFormat="1" ht="18" thickBot="1" x14ac:dyDescent="0.3">
      <c r="B1370" s="85">
        <f>IF(J1370&lt;&gt;"",VALUE(LEFT(B1369,FIND("/",B1369&amp;"/")-1))+1,LEFT(B1369,FIND("/",B1369&amp;"/")-1)&amp;"/"&amp;IF(ISNUMBER(SEARCH("/",B1369)),VALUE(RIGHT(B1369,LEN(B1369)-FIND("/",B1369)))+1,1))</f>
        <v>20261004</v>
      </c>
      <c r="C1370" s="131" t="s">
        <v>826</v>
      </c>
      <c r="D1370" s="24" t="s">
        <v>150</v>
      </c>
      <c r="E1370" s="115" t="s">
        <v>864</v>
      </c>
      <c r="F1370" s="116" t="s">
        <v>10</v>
      </c>
      <c r="G1370" s="117">
        <v>1</v>
      </c>
      <c r="H1370" s="118">
        <v>19000</v>
      </c>
      <c r="I1370" s="119">
        <f t="shared" si="102"/>
        <v>19000</v>
      </c>
      <c r="J1370" s="125" t="s">
        <v>330</v>
      </c>
      <c r="K1370" s="126" t="s">
        <v>334</v>
      </c>
    </row>
    <row r="1371" spans="2:11" s="124" customFormat="1" ht="33.75" thickBot="1" x14ac:dyDescent="0.3">
      <c r="B1371" s="85">
        <f>IF(J1371&lt;&gt;"",VALUE(LEFT(B1370,FIND("/",B1370&amp;"/")-1))+1,LEFT(B1370,FIND("/",B1370&amp;"/")-1)&amp;"/"&amp;IF(ISNUMBER(SEARCH("/",B1370)),VALUE(RIGHT(B1370,LEN(B1370)-FIND("/",B1370)))+1,1))</f>
        <v>20261005</v>
      </c>
      <c r="C1371" s="131" t="s">
        <v>676</v>
      </c>
      <c r="D1371" s="24" t="s">
        <v>150</v>
      </c>
      <c r="E1371" s="115" t="s">
        <v>812</v>
      </c>
      <c r="F1371" s="116" t="s">
        <v>10</v>
      </c>
      <c r="G1371" s="117">
        <v>10</v>
      </c>
      <c r="H1371" s="118">
        <v>18000</v>
      </c>
      <c r="I1371" s="119">
        <f>G1371*H1371</f>
        <v>180000</v>
      </c>
      <c r="J1371" s="125" t="s">
        <v>330</v>
      </c>
      <c r="K1371" s="126" t="s">
        <v>334</v>
      </c>
    </row>
    <row r="1372" spans="2:11" s="124" customFormat="1" ht="18" thickBot="1" x14ac:dyDescent="0.3">
      <c r="B1372" s="85">
        <f>IF(J1372&lt;&gt;"",VALUE(LEFT(B1371,FIND("/",B1371&amp;"/")-1))+1,LEFT(B1371,FIND("/",B1371&amp;"/")-1)&amp;"/"&amp;IF(ISNUMBER(SEARCH("/",B1371)),VALUE(RIGHT(B1371,LEN(B1371)-FIND("/",B1371)))+1,1))</f>
        <v>20261006</v>
      </c>
      <c r="C1372" s="131" t="s">
        <v>55</v>
      </c>
      <c r="D1372" s="24" t="s">
        <v>150</v>
      </c>
      <c r="E1372" s="115" t="s">
        <v>636</v>
      </c>
      <c r="F1372" s="116"/>
      <c r="G1372" s="117"/>
      <c r="H1372" s="118"/>
      <c r="I1372" s="119">
        <f>SUM(I1373:I1374)</f>
        <v>74000</v>
      </c>
      <c r="J1372" s="125" t="s">
        <v>330</v>
      </c>
      <c r="K1372" s="126" t="s">
        <v>334</v>
      </c>
    </row>
    <row r="1373" spans="2:11" s="124" customFormat="1" ht="18" outlineLevel="1" thickBot="1" x14ac:dyDescent="0.3">
      <c r="B1373" s="85" t="str">
        <f>IF(J1373&lt;&gt;"",VALUE(LEFT(B1372,FIND("/",B1372&amp;"/")-1))+1,LEFT(B1372,FIND("/",B1372&amp;"/")-1)&amp;"/"&amp;IF(ISNUMBER(SEARCH("/",B1372)),VALUE(RIGHT(B1372,LEN(B1372)-FIND("/",B1372)))+1,1))</f>
        <v>20261006/1</v>
      </c>
      <c r="C1373" s="39" t="s">
        <v>55</v>
      </c>
      <c r="D1373" s="39" t="s">
        <v>150</v>
      </c>
      <c r="E1373" s="40" t="s">
        <v>636</v>
      </c>
      <c r="F1373" s="126" t="s">
        <v>10</v>
      </c>
      <c r="G1373" s="97">
        <v>16</v>
      </c>
      <c r="H1373" s="41">
        <v>4000</v>
      </c>
      <c r="I1373" s="41">
        <f>G1373*H1373</f>
        <v>64000</v>
      </c>
      <c r="J1373" s="126"/>
      <c r="K1373" s="126" t="s">
        <v>334</v>
      </c>
    </row>
    <row r="1374" spans="2:11" s="124" customFormat="1" ht="18" outlineLevel="1" thickBot="1" x14ac:dyDescent="0.3">
      <c r="B1374" s="85" t="str">
        <f>IF(J1374&lt;&gt;"",VALUE(LEFT(B1373,FIND("/",B1373&amp;"/")-1))+1,LEFT(B1373,FIND("/",B1373&amp;"/")-1)&amp;"/"&amp;IF(ISNUMBER(SEARCH("/",B1373)),VALUE(RIGHT(B1373,LEN(B1373)-FIND("/",B1373)))+1,1))</f>
        <v>20261006/2</v>
      </c>
      <c r="C1374" s="39" t="s">
        <v>55</v>
      </c>
      <c r="D1374" s="39" t="s">
        <v>150</v>
      </c>
      <c r="E1374" s="40" t="s">
        <v>636</v>
      </c>
      <c r="F1374" s="126" t="s">
        <v>10</v>
      </c>
      <c r="G1374" s="97">
        <v>1</v>
      </c>
      <c r="H1374" s="41">
        <v>10000</v>
      </c>
      <c r="I1374" s="41">
        <f>G1374*H1374</f>
        <v>10000</v>
      </c>
      <c r="J1374" s="126"/>
      <c r="K1374" s="126" t="s">
        <v>334</v>
      </c>
    </row>
    <row r="1375" spans="2:11" s="124" customFormat="1" ht="18" thickBot="1" x14ac:dyDescent="0.3">
      <c r="B1375" s="85">
        <f>IF(J1375&lt;&gt;"",VALUE(LEFT(B1374,FIND("/",B1374&amp;"/")-1))+1,LEFT(B1374,FIND("/",B1374&amp;"/")-1)&amp;"/"&amp;IF(ISNUMBER(SEARCH("/",B1374)),VALUE(RIGHT(B1374,LEN(B1374)-FIND("/",B1374)))+1,1))</f>
        <v>20261007</v>
      </c>
      <c r="C1375" s="131" t="s">
        <v>55</v>
      </c>
      <c r="D1375" s="24" t="s">
        <v>150</v>
      </c>
      <c r="E1375" s="115" t="s">
        <v>865</v>
      </c>
      <c r="F1375" s="116"/>
      <c r="G1375" s="117"/>
      <c r="H1375" s="118"/>
      <c r="I1375" s="119">
        <f>SUM(I1376:I1377)</f>
        <v>306000</v>
      </c>
      <c r="J1375" s="125" t="s">
        <v>330</v>
      </c>
      <c r="K1375" s="126" t="s">
        <v>334</v>
      </c>
    </row>
    <row r="1376" spans="2:11" s="124" customFormat="1" ht="18" outlineLevel="1" thickBot="1" x14ac:dyDescent="0.3">
      <c r="B1376" s="85" t="str">
        <f>IF(J1376&lt;&gt;"",VALUE(LEFT(B1375,FIND("/",B1375&amp;"/")-1))+1,LEFT(B1375,FIND("/",B1375&amp;"/")-1)&amp;"/"&amp;IF(ISNUMBER(SEARCH("/",B1375)),VALUE(RIGHT(B1375,LEN(B1375)-FIND("/",B1375)))+1,1))</f>
        <v>20261007/1</v>
      </c>
      <c r="C1376" s="39" t="s">
        <v>55</v>
      </c>
      <c r="D1376" s="39" t="s">
        <v>150</v>
      </c>
      <c r="E1376" s="40" t="s">
        <v>637</v>
      </c>
      <c r="F1376" s="126" t="s">
        <v>66</v>
      </c>
      <c r="G1376" s="97">
        <v>16</v>
      </c>
      <c r="H1376" s="41">
        <v>16000</v>
      </c>
      <c r="I1376" s="41">
        <f>G1376*H1376</f>
        <v>256000</v>
      </c>
      <c r="J1376" s="126"/>
      <c r="K1376" s="126" t="s">
        <v>334</v>
      </c>
    </row>
    <row r="1377" spans="2:11" s="124" customFormat="1" ht="18" outlineLevel="1" thickBot="1" x14ac:dyDescent="0.3">
      <c r="B1377" s="85" t="str">
        <f>IF(J1377&lt;&gt;"",VALUE(LEFT(B1376,FIND("/",B1376&amp;"/")-1))+1,LEFT(B1376,FIND("/",B1376&amp;"/")-1)&amp;"/"&amp;IF(ISNUMBER(SEARCH("/",B1376)),VALUE(RIGHT(B1376,LEN(B1376)-FIND("/",B1376)))+1,1))</f>
        <v>20261007/2</v>
      </c>
      <c r="C1377" s="39" t="s">
        <v>55</v>
      </c>
      <c r="D1377" s="39" t="s">
        <v>150</v>
      </c>
      <c r="E1377" s="40" t="s">
        <v>637</v>
      </c>
      <c r="F1377" s="126" t="s">
        <v>66</v>
      </c>
      <c r="G1377" s="97">
        <v>1</v>
      </c>
      <c r="H1377" s="41">
        <v>50000</v>
      </c>
      <c r="I1377" s="41">
        <f>G1377*H1377</f>
        <v>50000</v>
      </c>
      <c r="J1377" s="126"/>
      <c r="K1377" s="126" t="s">
        <v>334</v>
      </c>
    </row>
    <row r="1378" spans="2:11" s="124" customFormat="1" ht="33.75" thickBot="1" x14ac:dyDescent="0.3">
      <c r="B1378" s="85">
        <f>IF(J1378&lt;&gt;"",VALUE(LEFT(B1377,FIND("/",B1377&amp;"/")-1))+1,LEFT(B1377,FIND("/",B1377&amp;"/")-1)&amp;"/"&amp;IF(ISNUMBER(SEARCH("/",B1377)),VALUE(RIGHT(B1377,LEN(B1377)-FIND("/",B1377)))+1,1))</f>
        <v>20261008</v>
      </c>
      <c r="C1378" s="131" t="s">
        <v>676</v>
      </c>
      <c r="D1378" s="24" t="s">
        <v>150</v>
      </c>
      <c r="E1378" s="115" t="s">
        <v>866</v>
      </c>
      <c r="F1378" s="116" t="s">
        <v>10</v>
      </c>
      <c r="G1378" s="117">
        <v>4</v>
      </c>
      <c r="H1378" s="118">
        <v>67000</v>
      </c>
      <c r="I1378" s="119">
        <f t="shared" ref="I1378:I1379" si="103">G1378*H1378</f>
        <v>268000</v>
      </c>
      <c r="J1378" s="125" t="s">
        <v>330</v>
      </c>
      <c r="K1378" s="126" t="s">
        <v>334</v>
      </c>
    </row>
    <row r="1379" spans="2:11" s="124" customFormat="1" ht="33.75" thickBot="1" x14ac:dyDescent="0.3">
      <c r="B1379" s="85">
        <f>IF(J1379&lt;&gt;"",VALUE(LEFT(B1378,FIND("/",B1378&amp;"/")-1))+1,LEFT(B1378,FIND("/",B1378&amp;"/")-1)&amp;"/"&amp;IF(ISNUMBER(SEARCH("/",B1378)),VALUE(RIGHT(B1378,LEN(B1378)-FIND("/",B1378)))+1,1))</f>
        <v>20261009</v>
      </c>
      <c r="C1379" s="131" t="s">
        <v>676</v>
      </c>
      <c r="D1379" s="24" t="s">
        <v>150</v>
      </c>
      <c r="E1379" s="115" t="s">
        <v>867</v>
      </c>
      <c r="F1379" s="116" t="s">
        <v>10</v>
      </c>
      <c r="G1379" s="117">
        <v>20</v>
      </c>
      <c r="H1379" s="118">
        <v>6000</v>
      </c>
      <c r="I1379" s="119">
        <f t="shared" si="103"/>
        <v>120000</v>
      </c>
      <c r="J1379" s="125" t="s">
        <v>330</v>
      </c>
      <c r="K1379" s="126" t="s">
        <v>334</v>
      </c>
    </row>
    <row r="1380" spans="2:11" s="124" customFormat="1" ht="18" thickBot="1" x14ac:dyDescent="0.3">
      <c r="B1380" s="85">
        <f>IF(J1380&lt;&gt;"",VALUE(LEFT(B1379,FIND("/",B1379&amp;"/")-1))+1,LEFT(B1379,FIND("/",B1379&amp;"/")-1)&amp;"/"&amp;IF(ISNUMBER(SEARCH("/",B1379)),VALUE(RIGHT(B1379,LEN(B1379)-FIND("/",B1379)))+1,1))</f>
        <v>20261010</v>
      </c>
      <c r="C1380" s="114" t="s">
        <v>774</v>
      </c>
      <c r="D1380" s="24" t="s">
        <v>150</v>
      </c>
      <c r="E1380" s="115" t="s">
        <v>868</v>
      </c>
      <c r="F1380" s="116" t="s">
        <v>10</v>
      </c>
      <c r="G1380" s="117">
        <v>3</v>
      </c>
      <c r="H1380" s="118">
        <v>280000</v>
      </c>
      <c r="I1380" s="119">
        <f t="shared" ref="I1380:I1384" si="104">G1380*H1380</f>
        <v>840000</v>
      </c>
      <c r="J1380" s="125" t="s">
        <v>330</v>
      </c>
      <c r="K1380" s="126" t="s">
        <v>334</v>
      </c>
    </row>
    <row r="1381" spans="2:11" s="124" customFormat="1" ht="18" thickBot="1" x14ac:dyDescent="0.3">
      <c r="B1381" s="85">
        <f>IF(J1381&lt;&gt;"",VALUE(LEFT(B1380,FIND("/",B1380&amp;"/")-1))+1,LEFT(B1380,FIND("/",B1380&amp;"/")-1)&amp;"/"&amp;IF(ISNUMBER(SEARCH("/",B1380)),VALUE(RIGHT(B1380,LEN(B1380)-FIND("/",B1380)))+1,1))</f>
        <v>20261011</v>
      </c>
      <c r="C1381" s="131" t="s">
        <v>27</v>
      </c>
      <c r="D1381" s="24" t="s">
        <v>152</v>
      </c>
      <c r="E1381" s="115" t="s">
        <v>869</v>
      </c>
      <c r="F1381" s="116" t="s">
        <v>8</v>
      </c>
      <c r="G1381" s="117">
        <v>1</v>
      </c>
      <c r="H1381" s="118">
        <f>17.28*12*370</f>
        <v>76723.200000000012</v>
      </c>
      <c r="I1381" s="119">
        <f t="shared" si="104"/>
        <v>76723.200000000012</v>
      </c>
      <c r="J1381" s="125" t="s">
        <v>330</v>
      </c>
      <c r="K1381" s="126" t="s">
        <v>334</v>
      </c>
    </row>
    <row r="1382" spans="2:11" s="124" customFormat="1" ht="33.75" thickBot="1" x14ac:dyDescent="0.3">
      <c r="B1382" s="85">
        <f>IF(J1382&lt;&gt;"",VALUE(LEFT(B1381,FIND("/",B1381&amp;"/")-1))+1,LEFT(B1381,FIND("/",B1381&amp;"/")-1)&amp;"/"&amp;IF(ISNUMBER(SEARCH("/",B1381)),VALUE(RIGHT(B1381,LEN(B1381)-FIND("/",B1381)))+1,1))</f>
        <v>20261012</v>
      </c>
      <c r="C1382" s="131" t="s">
        <v>27</v>
      </c>
      <c r="D1382" s="24" t="s">
        <v>152</v>
      </c>
      <c r="E1382" s="115" t="s">
        <v>605</v>
      </c>
      <c r="F1382" s="116" t="s">
        <v>69</v>
      </c>
      <c r="G1382" s="117">
        <v>3</v>
      </c>
      <c r="H1382" s="118">
        <f>(24*377.11*5+24*377.11*7)</f>
        <v>108607.67999999999</v>
      </c>
      <c r="I1382" s="119">
        <f>G1382*H1382</f>
        <v>325823.03999999998</v>
      </c>
      <c r="J1382" s="125" t="s">
        <v>330</v>
      </c>
      <c r="K1382" s="126" t="s">
        <v>334</v>
      </c>
    </row>
    <row r="1383" spans="2:11" s="124" customFormat="1" ht="18" thickBot="1" x14ac:dyDescent="0.3">
      <c r="B1383" s="85">
        <f>IF(J1383&lt;&gt;"",VALUE(LEFT(B1382,FIND("/",B1382&amp;"/")-1))+1,LEFT(B1382,FIND("/",B1382&amp;"/")-1)&amp;"/"&amp;IF(ISNUMBER(SEARCH("/",B1382)),VALUE(RIGHT(B1382,LEN(B1382)-FIND("/",B1382)))+1,1))</f>
        <v>20261013</v>
      </c>
      <c r="C1383" s="131" t="s">
        <v>676</v>
      </c>
      <c r="D1383" s="24" t="s">
        <v>150</v>
      </c>
      <c r="E1383" s="115" t="s">
        <v>870</v>
      </c>
      <c r="F1383" s="116" t="s">
        <v>10</v>
      </c>
      <c r="G1383" s="117">
        <v>1000</v>
      </c>
      <c r="H1383" s="118">
        <v>120</v>
      </c>
      <c r="I1383" s="119">
        <f t="shared" si="104"/>
        <v>120000</v>
      </c>
      <c r="J1383" s="125" t="s">
        <v>330</v>
      </c>
      <c r="K1383" s="126" t="s">
        <v>334</v>
      </c>
    </row>
    <row r="1384" spans="2:11" s="124" customFormat="1" ht="18" thickBot="1" x14ac:dyDescent="0.3">
      <c r="B1384" s="85">
        <f>IF(J1384&lt;&gt;"",VALUE(LEFT(B1383,FIND("/",B1383&amp;"/")-1))+1,LEFT(B1383,FIND("/",B1383&amp;"/")-1)&amp;"/"&amp;IF(ISNUMBER(SEARCH("/",B1383)),VALUE(RIGHT(B1383,LEN(B1383)-FIND("/",B1383)))+1,1))</f>
        <v>20261014</v>
      </c>
      <c r="C1384" s="131" t="s">
        <v>27</v>
      </c>
      <c r="D1384" s="24" t="s">
        <v>152</v>
      </c>
      <c r="E1384" s="115" t="s">
        <v>605</v>
      </c>
      <c r="F1384" s="116" t="s">
        <v>8</v>
      </c>
      <c r="G1384" s="117">
        <v>1</v>
      </c>
      <c r="H1384" s="118">
        <f>189*370*4</f>
        <v>279720</v>
      </c>
      <c r="I1384" s="119">
        <f t="shared" si="104"/>
        <v>279720</v>
      </c>
      <c r="J1384" s="125" t="s">
        <v>330</v>
      </c>
      <c r="K1384" s="126" t="s">
        <v>334</v>
      </c>
    </row>
    <row r="1385" spans="2:11" s="124" customFormat="1" ht="33" customHeight="1" thickBot="1" x14ac:dyDescent="0.3">
      <c r="B1385" s="85">
        <f>IF(J1385&lt;&gt;"",VALUE(LEFT(B1384,FIND("/",B1384&amp;"/")-1))+1,LEFT(B1384,FIND("/",B1384&amp;"/")-1)&amp;"/"&amp;IF(ISNUMBER(SEARCH("/",B1384)),VALUE(RIGHT(B1384,LEN(B1384)-FIND("/",B1384)))+1,1))</f>
        <v>20261015</v>
      </c>
      <c r="C1385" s="131" t="s">
        <v>676</v>
      </c>
      <c r="D1385" s="24" t="s">
        <v>150</v>
      </c>
      <c r="E1385" s="115" t="s">
        <v>871</v>
      </c>
      <c r="F1385" s="116" t="s">
        <v>10</v>
      </c>
      <c r="G1385" s="117">
        <v>1</v>
      </c>
      <c r="H1385" s="118">
        <v>30000</v>
      </c>
      <c r="I1385" s="119">
        <f t="shared" ref="I1385:I1386" si="105">G1385*H1385</f>
        <v>30000</v>
      </c>
      <c r="J1385" s="125" t="s">
        <v>330</v>
      </c>
      <c r="K1385" s="126" t="s">
        <v>334</v>
      </c>
    </row>
    <row r="1386" spans="2:11" s="124" customFormat="1" ht="18" thickBot="1" x14ac:dyDescent="0.3">
      <c r="B1386" s="85">
        <f>IF(J1386&lt;&gt;"",VALUE(LEFT(B1385,FIND("/",B1385&amp;"/")-1))+1,LEFT(B1385,FIND("/",B1385&amp;"/")-1)&amp;"/"&amp;IF(ISNUMBER(SEARCH("/",B1385)),VALUE(RIGHT(B1385,LEN(B1385)-FIND("/",B1385)))+1,1))</f>
        <v>20261016</v>
      </c>
      <c r="C1386" s="131" t="s">
        <v>676</v>
      </c>
      <c r="D1386" s="24" t="s">
        <v>150</v>
      </c>
      <c r="E1386" s="115" t="s">
        <v>872</v>
      </c>
      <c r="F1386" s="116" t="s">
        <v>10</v>
      </c>
      <c r="G1386" s="117">
        <v>30</v>
      </c>
      <c r="H1386" s="118">
        <v>20000</v>
      </c>
      <c r="I1386" s="119">
        <f t="shared" si="105"/>
        <v>600000</v>
      </c>
      <c r="J1386" s="125" t="s">
        <v>330</v>
      </c>
      <c r="K1386" s="126" t="s">
        <v>334</v>
      </c>
    </row>
    <row r="1387" spans="2:11" s="124" customFormat="1" ht="33.75" thickBot="1" x14ac:dyDescent="0.3">
      <c r="B1387" s="85">
        <f>IF(J1387&lt;&gt;"",VALUE(LEFT(B1386,FIND("/",B1386&amp;"/")-1))+1,LEFT(B1386,FIND("/",B1386&amp;"/")-1)&amp;"/"&amp;IF(ISNUMBER(SEARCH("/",B1386)),VALUE(RIGHT(B1386,LEN(B1386)-FIND("/",B1386)))+1,1))</f>
        <v>20261017</v>
      </c>
      <c r="C1387" s="131" t="s">
        <v>45</v>
      </c>
      <c r="D1387" s="24" t="s">
        <v>152</v>
      </c>
      <c r="E1387" s="115" t="s">
        <v>779</v>
      </c>
      <c r="F1387" s="116" t="s">
        <v>8</v>
      </c>
      <c r="G1387" s="117">
        <v>1</v>
      </c>
      <c r="H1387" s="118">
        <v>330000</v>
      </c>
      <c r="I1387" s="119">
        <f>G1387*H1387</f>
        <v>330000</v>
      </c>
      <c r="J1387" s="125" t="s">
        <v>330</v>
      </c>
      <c r="K1387" s="126" t="s">
        <v>334</v>
      </c>
    </row>
    <row r="1388" spans="2:11" s="124" customFormat="1" ht="18" thickBot="1" x14ac:dyDescent="0.3">
      <c r="B1388" s="85">
        <f>IF(J1388&lt;&gt;"",VALUE(LEFT(B1387,FIND("/",B1387&amp;"/")-1))+1,LEFT(B1387,FIND("/",B1387&amp;"/")-1)&amp;"/"&amp;IF(ISNUMBER(SEARCH("/",B1387)),VALUE(RIGHT(B1387,LEN(B1387)-FIND("/",B1387)))+1,1))</f>
        <v>20261018</v>
      </c>
      <c r="C1388" s="131" t="s">
        <v>826</v>
      </c>
      <c r="D1388" s="24" t="s">
        <v>150</v>
      </c>
      <c r="E1388" s="115" t="s">
        <v>873</v>
      </c>
      <c r="F1388" s="116" t="s">
        <v>10</v>
      </c>
      <c r="G1388" s="117">
        <v>4</v>
      </c>
      <c r="H1388" s="118">
        <v>30000</v>
      </c>
      <c r="I1388" s="119">
        <f t="shared" ref="I1388:I1391" si="106">G1388*H1388</f>
        <v>120000</v>
      </c>
      <c r="J1388" s="125" t="s">
        <v>330</v>
      </c>
      <c r="K1388" s="126" t="s">
        <v>334</v>
      </c>
    </row>
    <row r="1389" spans="2:11" s="124" customFormat="1" ht="33.75" thickBot="1" x14ac:dyDescent="0.3">
      <c r="B1389" s="85">
        <f>IF(J1389&lt;&gt;"",VALUE(LEFT(B1388,FIND("/",B1388&amp;"/")-1))+1,LEFT(B1388,FIND("/",B1388&amp;"/")-1)&amp;"/"&amp;IF(ISNUMBER(SEARCH("/",B1388)),VALUE(RIGHT(B1388,LEN(B1388)-FIND("/",B1388)))+1,1))</f>
        <v>20261019</v>
      </c>
      <c r="C1389" s="131" t="s">
        <v>826</v>
      </c>
      <c r="D1389" s="24" t="s">
        <v>150</v>
      </c>
      <c r="E1389" s="115" t="s">
        <v>874</v>
      </c>
      <c r="F1389" s="116" t="s">
        <v>10</v>
      </c>
      <c r="G1389" s="117">
        <v>1</v>
      </c>
      <c r="H1389" s="118">
        <v>250000</v>
      </c>
      <c r="I1389" s="119">
        <f t="shared" si="106"/>
        <v>250000</v>
      </c>
      <c r="J1389" s="125" t="s">
        <v>330</v>
      </c>
      <c r="K1389" s="126" t="s">
        <v>334</v>
      </c>
    </row>
    <row r="1390" spans="2:11" s="124" customFormat="1" ht="33.75" thickBot="1" x14ac:dyDescent="0.3">
      <c r="B1390" s="85">
        <f>IF(J1390&lt;&gt;"",VALUE(LEFT(B1389,FIND("/",B1389&amp;"/")-1))+1,LEFT(B1389,FIND("/",B1389&amp;"/")-1)&amp;"/"&amp;IF(ISNUMBER(SEARCH("/",B1389)),VALUE(RIGHT(B1389,LEN(B1389)-FIND("/",B1389)))+1,1))</f>
        <v>20261020</v>
      </c>
      <c r="C1390" s="131" t="s">
        <v>27</v>
      </c>
      <c r="D1390" s="24" t="s">
        <v>152</v>
      </c>
      <c r="E1390" s="115" t="s">
        <v>407</v>
      </c>
      <c r="F1390" s="116" t="s">
        <v>10</v>
      </c>
      <c r="G1390" s="117">
        <v>1</v>
      </c>
      <c r="H1390" s="118">
        <f>16700*12</f>
        <v>200400</v>
      </c>
      <c r="I1390" s="119">
        <f t="shared" si="106"/>
        <v>200400</v>
      </c>
      <c r="J1390" s="125" t="s">
        <v>330</v>
      </c>
      <c r="K1390" s="126" t="s">
        <v>334</v>
      </c>
    </row>
    <row r="1391" spans="2:11" s="124" customFormat="1" ht="33.75" thickBot="1" x14ac:dyDescent="0.3">
      <c r="B1391" s="85">
        <f>IF(J1391&lt;&gt;"",VALUE(LEFT(B1390,FIND("/",B1390&amp;"/")-1))+1,LEFT(B1390,FIND("/",B1390&amp;"/")-1)&amp;"/"&amp;IF(ISNUMBER(SEARCH("/",B1390)),VALUE(RIGHT(B1390,LEN(B1390)-FIND("/",B1390)))+1,1))</f>
        <v>20261021</v>
      </c>
      <c r="C1391" s="131" t="s">
        <v>45</v>
      </c>
      <c r="D1391" s="24" t="s">
        <v>152</v>
      </c>
      <c r="E1391" s="115" t="s">
        <v>771</v>
      </c>
      <c r="F1391" s="116" t="s">
        <v>8</v>
      </c>
      <c r="G1391" s="117">
        <v>1</v>
      </c>
      <c r="H1391" s="118">
        <v>223000</v>
      </c>
      <c r="I1391" s="119">
        <f t="shared" si="106"/>
        <v>223000</v>
      </c>
      <c r="J1391" s="125" t="s">
        <v>330</v>
      </c>
      <c r="K1391" s="126" t="s">
        <v>334</v>
      </c>
    </row>
    <row r="1392" spans="2:11" s="124" customFormat="1" ht="50.25" thickBot="1" x14ac:dyDescent="0.3">
      <c r="B1392" s="85">
        <f>IF(J1392&lt;&gt;"",VALUE(LEFT(B1391,FIND("/",B1391&amp;"/")-1))+1,LEFT(B1391,FIND("/",B1391&amp;"/")-1)&amp;"/"&amp;IF(ISNUMBER(SEARCH("/",B1391)),VALUE(RIGHT(B1391,LEN(B1391)-FIND("/",B1391)))+1,1))</f>
        <v>20261022</v>
      </c>
      <c r="C1392" s="131" t="s">
        <v>730</v>
      </c>
      <c r="D1392" s="24" t="s">
        <v>150</v>
      </c>
      <c r="E1392" s="115" t="s">
        <v>879</v>
      </c>
      <c r="F1392" s="116"/>
      <c r="G1392" s="117"/>
      <c r="H1392" s="118"/>
      <c r="I1392" s="119">
        <f>SUM(I1393:I1401)</f>
        <v>28430</v>
      </c>
      <c r="J1392" s="125" t="s">
        <v>330</v>
      </c>
      <c r="K1392" s="126" t="s">
        <v>334</v>
      </c>
    </row>
    <row r="1393" spans="2:11" s="124" customFormat="1" ht="18" outlineLevel="1" thickBot="1" x14ac:dyDescent="0.3">
      <c r="B1393" s="85" t="str">
        <f>IF(J1393&lt;&gt;"",VALUE(LEFT(B1392,FIND("/",B1392&amp;"/")-1))+1,LEFT(B1392,FIND("/",B1392&amp;"/")-1)&amp;"/"&amp;IF(ISNUMBER(SEARCH("/",B1392)),VALUE(RIGHT(B1392,LEN(B1392)-FIND("/",B1392)))+1,1))</f>
        <v>20261022/1</v>
      </c>
      <c r="C1393" s="39" t="s">
        <v>730</v>
      </c>
      <c r="D1393" s="39" t="s">
        <v>150</v>
      </c>
      <c r="E1393" s="40" t="s">
        <v>717</v>
      </c>
      <c r="F1393" s="126" t="s">
        <v>10</v>
      </c>
      <c r="G1393" s="97">
        <v>500</v>
      </c>
      <c r="H1393" s="41">
        <v>5</v>
      </c>
      <c r="I1393" s="41">
        <f t="shared" ref="I1393:I1417" si="107">G1393*H1393</f>
        <v>2500</v>
      </c>
      <c r="J1393" s="126"/>
      <c r="K1393" s="126" t="s">
        <v>334</v>
      </c>
    </row>
    <row r="1394" spans="2:11" s="124" customFormat="1" ht="18" outlineLevel="1" thickBot="1" x14ac:dyDescent="0.3">
      <c r="B1394" s="85" t="str">
        <f>IF(J1394&lt;&gt;"",VALUE(LEFT(B1393,FIND("/",B1393&amp;"/")-1))+1,LEFT(B1393,FIND("/",B1393&amp;"/")-1)&amp;"/"&amp;IF(ISNUMBER(SEARCH("/",B1393)),VALUE(RIGHT(B1393,LEN(B1393)-FIND("/",B1393)))+1,1))</f>
        <v>20261022/2</v>
      </c>
      <c r="C1394" s="39" t="s">
        <v>730</v>
      </c>
      <c r="D1394" s="39" t="s">
        <v>150</v>
      </c>
      <c r="E1394" s="40" t="s">
        <v>875</v>
      </c>
      <c r="F1394" s="126" t="s">
        <v>10</v>
      </c>
      <c r="G1394" s="97">
        <v>500</v>
      </c>
      <c r="H1394" s="41">
        <v>5</v>
      </c>
      <c r="I1394" s="41">
        <f t="shared" si="107"/>
        <v>2500</v>
      </c>
      <c r="J1394" s="126"/>
      <c r="K1394" s="126" t="s">
        <v>334</v>
      </c>
    </row>
    <row r="1395" spans="2:11" s="124" customFormat="1" ht="18" outlineLevel="1" thickBot="1" x14ac:dyDescent="0.3">
      <c r="B1395" s="85" t="str">
        <f>IF(J1395&lt;&gt;"",VALUE(LEFT(B1394,FIND("/",B1394&amp;"/")-1))+1,LEFT(B1394,FIND("/",B1394&amp;"/")-1)&amp;"/"&amp;IF(ISNUMBER(SEARCH("/",B1394)),VALUE(RIGHT(B1394,LEN(B1394)-FIND("/",B1394)))+1,1))</f>
        <v>20261022/3</v>
      </c>
      <c r="C1395" s="39" t="s">
        <v>730</v>
      </c>
      <c r="D1395" s="39" t="s">
        <v>150</v>
      </c>
      <c r="E1395" s="40" t="s">
        <v>876</v>
      </c>
      <c r="F1395" s="126" t="s">
        <v>10</v>
      </c>
      <c r="G1395" s="97">
        <v>1</v>
      </c>
      <c r="H1395" s="41">
        <v>11700</v>
      </c>
      <c r="I1395" s="41">
        <f t="shared" si="107"/>
        <v>11700</v>
      </c>
      <c r="J1395" s="126"/>
      <c r="K1395" s="126" t="s">
        <v>334</v>
      </c>
    </row>
    <row r="1396" spans="2:11" s="124" customFormat="1" ht="18" outlineLevel="1" thickBot="1" x14ac:dyDescent="0.3">
      <c r="B1396" s="85" t="str">
        <f>IF(J1396&lt;&gt;"",VALUE(LEFT(B1395,FIND("/",B1395&amp;"/")-1))+1,LEFT(B1395,FIND("/",B1395&amp;"/")-1)&amp;"/"&amp;IF(ISNUMBER(SEARCH("/",B1395)),VALUE(RIGHT(B1395,LEN(B1395)-FIND("/",B1395)))+1,1))</f>
        <v>20261022/4</v>
      </c>
      <c r="C1396" s="39" t="s">
        <v>730</v>
      </c>
      <c r="D1396" s="39" t="s">
        <v>150</v>
      </c>
      <c r="E1396" s="40" t="s">
        <v>613</v>
      </c>
      <c r="F1396" s="126" t="s">
        <v>10</v>
      </c>
      <c r="G1396" s="97">
        <v>2</v>
      </c>
      <c r="H1396" s="41">
        <v>1950</v>
      </c>
      <c r="I1396" s="41">
        <f t="shared" ref="I1396:I1411" si="108">G1396*H1396</f>
        <v>3900</v>
      </c>
      <c r="J1396" s="126"/>
      <c r="K1396" s="126" t="s">
        <v>334</v>
      </c>
    </row>
    <row r="1397" spans="2:11" s="124" customFormat="1" ht="18" outlineLevel="1" thickBot="1" x14ac:dyDescent="0.3">
      <c r="B1397" s="85" t="str">
        <f>IF(J1397&lt;&gt;"",VALUE(LEFT(B1396,FIND("/",B1396&amp;"/")-1))+1,LEFT(B1396,FIND("/",B1396&amp;"/")-1)&amp;"/"&amp;IF(ISNUMBER(SEARCH("/",B1396)),VALUE(RIGHT(B1396,LEN(B1396)-FIND("/",B1396)))+1,1))</f>
        <v>20261022/5</v>
      </c>
      <c r="C1397" s="133" t="s">
        <v>774</v>
      </c>
      <c r="D1397" s="39" t="s">
        <v>150</v>
      </c>
      <c r="E1397" s="40" t="s">
        <v>661</v>
      </c>
      <c r="F1397" s="126" t="s">
        <v>10</v>
      </c>
      <c r="G1397" s="97">
        <v>3</v>
      </c>
      <c r="H1397" s="41">
        <v>760</v>
      </c>
      <c r="I1397" s="41">
        <f t="shared" ref="I1397:I1406" si="109">G1397*H1397</f>
        <v>2280</v>
      </c>
      <c r="J1397" s="126"/>
      <c r="K1397" s="126" t="s">
        <v>334</v>
      </c>
    </row>
    <row r="1398" spans="2:11" s="124" customFormat="1" ht="18" outlineLevel="1" thickBot="1" x14ac:dyDescent="0.3">
      <c r="B1398" s="85" t="str">
        <f>IF(J1398&lt;&gt;"",VALUE(LEFT(B1397,FIND("/",B1397&amp;"/")-1))+1,LEFT(B1397,FIND("/",B1397&amp;"/")-1)&amp;"/"&amp;IF(ISNUMBER(SEARCH("/",B1397)),VALUE(RIGHT(B1397,LEN(B1397)-FIND("/",B1397)))+1,1))</f>
        <v>20261022/6</v>
      </c>
      <c r="C1398" s="39" t="s">
        <v>730</v>
      </c>
      <c r="D1398" s="39" t="s">
        <v>150</v>
      </c>
      <c r="E1398" s="40" t="s">
        <v>877</v>
      </c>
      <c r="F1398" s="126" t="s">
        <v>10</v>
      </c>
      <c r="G1398" s="97">
        <v>2</v>
      </c>
      <c r="H1398" s="41">
        <v>1300</v>
      </c>
      <c r="I1398" s="41">
        <f t="shared" si="109"/>
        <v>2600</v>
      </c>
      <c r="J1398" s="126"/>
      <c r="K1398" s="126" t="s">
        <v>334</v>
      </c>
    </row>
    <row r="1399" spans="2:11" s="124" customFormat="1" ht="18" outlineLevel="1" thickBot="1" x14ac:dyDescent="0.3">
      <c r="B1399" s="85" t="str">
        <f>IF(J1399&lt;&gt;"",VALUE(LEFT(B1398,FIND("/",B1398&amp;"/")-1))+1,LEFT(B1398,FIND("/",B1398&amp;"/")-1)&amp;"/"&amp;IF(ISNUMBER(SEARCH("/",B1398)),VALUE(RIGHT(B1398,LEN(B1398)-FIND("/",B1398)))+1,1))</f>
        <v>20261022/7</v>
      </c>
      <c r="C1399" s="39" t="s">
        <v>730</v>
      </c>
      <c r="D1399" s="39" t="s">
        <v>150</v>
      </c>
      <c r="E1399" s="40" t="s">
        <v>549</v>
      </c>
      <c r="F1399" s="126" t="s">
        <v>10</v>
      </c>
      <c r="G1399" s="97">
        <v>1</v>
      </c>
      <c r="H1399" s="41">
        <v>950</v>
      </c>
      <c r="I1399" s="41">
        <f t="shared" si="109"/>
        <v>950</v>
      </c>
      <c r="J1399" s="126"/>
      <c r="K1399" s="126" t="s">
        <v>334</v>
      </c>
    </row>
    <row r="1400" spans="2:11" s="124" customFormat="1" ht="18" outlineLevel="1" thickBot="1" x14ac:dyDescent="0.3">
      <c r="B1400" s="85" t="str">
        <f>IF(J1400&lt;&gt;"",VALUE(LEFT(B1399,FIND("/",B1399&amp;"/")-1))+1,LEFT(B1399,FIND("/",B1399&amp;"/")-1)&amp;"/"&amp;IF(ISNUMBER(SEARCH("/",B1399)),VALUE(RIGHT(B1399,LEN(B1399)-FIND("/",B1399)))+1,1))</f>
        <v>20261022/8</v>
      </c>
      <c r="C1400" s="39" t="s">
        <v>730</v>
      </c>
      <c r="D1400" s="39" t="s">
        <v>150</v>
      </c>
      <c r="E1400" s="40" t="s">
        <v>878</v>
      </c>
      <c r="F1400" s="126" t="s">
        <v>10</v>
      </c>
      <c r="G1400" s="97">
        <v>2</v>
      </c>
      <c r="H1400" s="41">
        <v>450</v>
      </c>
      <c r="I1400" s="41">
        <f t="shared" si="109"/>
        <v>900</v>
      </c>
      <c r="J1400" s="126"/>
      <c r="K1400" s="126" t="s">
        <v>334</v>
      </c>
    </row>
    <row r="1401" spans="2:11" s="124" customFormat="1" ht="18" outlineLevel="1" thickBot="1" x14ac:dyDescent="0.3">
      <c r="B1401" s="85" t="str">
        <f>IF(J1401&lt;&gt;"",VALUE(LEFT(B1400,FIND("/",B1400&amp;"/")-1))+1,LEFT(B1400,FIND("/",B1400&amp;"/")-1)&amp;"/"&amp;IF(ISNUMBER(SEARCH("/",B1400)),VALUE(RIGHT(B1400,LEN(B1400)-FIND("/",B1400)))+1,1))</f>
        <v>20261022/9</v>
      </c>
      <c r="C1401" s="39" t="s">
        <v>730</v>
      </c>
      <c r="D1401" s="39" t="s">
        <v>150</v>
      </c>
      <c r="E1401" s="40" t="s">
        <v>878</v>
      </c>
      <c r="F1401" s="126" t="s">
        <v>10</v>
      </c>
      <c r="G1401" s="97">
        <v>2</v>
      </c>
      <c r="H1401" s="41">
        <v>550</v>
      </c>
      <c r="I1401" s="41">
        <f t="shared" si="109"/>
        <v>1100</v>
      </c>
      <c r="J1401" s="126"/>
      <c r="K1401" s="126" t="s">
        <v>334</v>
      </c>
    </row>
    <row r="1402" spans="2:11" s="124" customFormat="1" ht="18" thickBot="1" x14ac:dyDescent="0.3">
      <c r="B1402" s="85">
        <f>IF(J1402&lt;&gt;"",VALUE(LEFT(B1401,FIND("/",B1401&amp;"/")-1))+1,LEFT(B1401,FIND("/",B1401&amp;"/")-1)&amp;"/"&amp;IF(ISNUMBER(SEARCH("/",B1401)),VALUE(RIGHT(B1401,LEN(B1401)-FIND("/",B1401)))+1,1))</f>
        <v>20261023</v>
      </c>
      <c r="C1402" s="114" t="s">
        <v>774</v>
      </c>
      <c r="D1402" s="24" t="s">
        <v>150</v>
      </c>
      <c r="E1402" s="115" t="s">
        <v>241</v>
      </c>
      <c r="F1402" s="116" t="s">
        <v>10</v>
      </c>
      <c r="G1402" s="117">
        <v>10</v>
      </c>
      <c r="H1402" s="118">
        <v>1500</v>
      </c>
      <c r="I1402" s="119">
        <f t="shared" si="109"/>
        <v>15000</v>
      </c>
      <c r="J1402" s="125" t="s">
        <v>330</v>
      </c>
      <c r="K1402" s="126" t="s">
        <v>334</v>
      </c>
    </row>
    <row r="1403" spans="2:11" s="124" customFormat="1" ht="50.25" thickBot="1" x14ac:dyDescent="0.3">
      <c r="B1403" s="85">
        <f>IF(J1403&lt;&gt;"",VALUE(LEFT(B1402,FIND("/",B1402&amp;"/")-1))+1,LEFT(B1402,FIND("/",B1402&amp;"/")-1)&amp;"/"&amp;IF(ISNUMBER(SEARCH("/",B1402)),VALUE(RIGHT(B1402,LEN(B1402)-FIND("/",B1402)))+1,1))</f>
        <v>20261024</v>
      </c>
      <c r="C1403" s="131" t="s">
        <v>676</v>
      </c>
      <c r="D1403" s="24" t="s">
        <v>150</v>
      </c>
      <c r="E1403" s="115" t="s">
        <v>880</v>
      </c>
      <c r="F1403" s="116"/>
      <c r="G1403" s="117"/>
      <c r="H1403" s="118"/>
      <c r="I1403" s="119">
        <f>SUM(I1404:I1414)</f>
        <v>895300</v>
      </c>
      <c r="J1403" s="125" t="s">
        <v>330</v>
      </c>
      <c r="K1403" s="126" t="s">
        <v>334</v>
      </c>
    </row>
    <row r="1404" spans="2:11" s="124" customFormat="1" ht="18" outlineLevel="1" thickBot="1" x14ac:dyDescent="0.3">
      <c r="B1404" s="85" t="str">
        <f>IF(J1404&lt;&gt;"",VALUE(LEFT(B1403,FIND("/",B1403&amp;"/")-1))+1,LEFT(B1403,FIND("/",B1403&amp;"/")-1)&amp;"/"&amp;IF(ISNUMBER(SEARCH("/",B1403)),VALUE(RIGHT(B1403,LEN(B1403)-FIND("/",B1403)))+1,1))</f>
        <v>20261024/1</v>
      </c>
      <c r="C1404" s="134" t="s">
        <v>676</v>
      </c>
      <c r="D1404" s="39" t="s">
        <v>150</v>
      </c>
      <c r="E1404" s="40" t="s">
        <v>882</v>
      </c>
      <c r="F1404" s="126" t="s">
        <v>10</v>
      </c>
      <c r="G1404" s="97">
        <v>5</v>
      </c>
      <c r="H1404" s="41">
        <v>49200</v>
      </c>
      <c r="I1404" s="41">
        <f t="shared" si="109"/>
        <v>246000</v>
      </c>
      <c r="J1404" s="126"/>
      <c r="K1404" s="126" t="s">
        <v>334</v>
      </c>
    </row>
    <row r="1405" spans="2:11" s="124" customFormat="1" ht="18" outlineLevel="1" thickBot="1" x14ac:dyDescent="0.3">
      <c r="B1405" s="85" t="str">
        <f>IF(J1405&lt;&gt;"",VALUE(LEFT(B1404,FIND("/",B1404&amp;"/")-1))+1,LEFT(B1404,FIND("/",B1404&amp;"/")-1)&amp;"/"&amp;IF(ISNUMBER(SEARCH("/",B1404)),VALUE(RIGHT(B1404,LEN(B1404)-FIND("/",B1404)))+1,1))</f>
        <v>20261024/2</v>
      </c>
      <c r="C1405" s="134" t="s">
        <v>676</v>
      </c>
      <c r="D1405" s="39" t="s">
        <v>150</v>
      </c>
      <c r="E1405" s="40" t="s">
        <v>883</v>
      </c>
      <c r="F1405" s="126" t="s">
        <v>10</v>
      </c>
      <c r="G1405" s="97">
        <v>3</v>
      </c>
      <c r="H1405" s="41">
        <v>5300</v>
      </c>
      <c r="I1405" s="41">
        <f t="shared" si="109"/>
        <v>15900</v>
      </c>
      <c r="J1405" s="126"/>
      <c r="K1405" s="126" t="s">
        <v>334</v>
      </c>
    </row>
    <row r="1406" spans="2:11" s="124" customFormat="1" ht="18" outlineLevel="1" thickBot="1" x14ac:dyDescent="0.3">
      <c r="B1406" s="85" t="str">
        <f>IF(J1406&lt;&gt;"",VALUE(LEFT(B1405,FIND("/",B1405&amp;"/")-1))+1,LEFT(B1405,FIND("/",B1405&amp;"/")-1)&amp;"/"&amp;IF(ISNUMBER(SEARCH("/",B1405)),VALUE(RIGHT(B1405,LEN(B1405)-FIND("/",B1405)))+1,1))</f>
        <v>20261024/3</v>
      </c>
      <c r="C1406" s="134" t="s">
        <v>676</v>
      </c>
      <c r="D1406" s="39" t="s">
        <v>150</v>
      </c>
      <c r="E1406" s="40" t="s">
        <v>884</v>
      </c>
      <c r="F1406" s="126" t="s">
        <v>10</v>
      </c>
      <c r="G1406" s="97">
        <v>2</v>
      </c>
      <c r="H1406" s="41">
        <v>6000</v>
      </c>
      <c r="I1406" s="41">
        <f t="shared" si="109"/>
        <v>12000</v>
      </c>
      <c r="J1406" s="126"/>
      <c r="K1406" s="126" t="s">
        <v>334</v>
      </c>
    </row>
    <row r="1407" spans="2:11" s="124" customFormat="1" ht="18" outlineLevel="1" thickBot="1" x14ac:dyDescent="0.3">
      <c r="B1407" s="85" t="str">
        <f>IF(J1407&lt;&gt;"",VALUE(LEFT(B1406,FIND("/",B1406&amp;"/")-1))+1,LEFT(B1406,FIND("/",B1406&amp;"/")-1)&amp;"/"&amp;IF(ISNUMBER(SEARCH("/",B1406)),VALUE(RIGHT(B1406,LEN(B1406)-FIND("/",B1406)))+1,1))</f>
        <v>20261024/4</v>
      </c>
      <c r="C1407" s="134" t="s">
        <v>676</v>
      </c>
      <c r="D1407" s="39" t="s">
        <v>150</v>
      </c>
      <c r="E1407" s="40" t="s">
        <v>885</v>
      </c>
      <c r="F1407" s="126" t="s">
        <v>10</v>
      </c>
      <c r="G1407" s="97">
        <v>1</v>
      </c>
      <c r="H1407" s="41">
        <v>5000</v>
      </c>
      <c r="I1407" s="41">
        <f t="shared" si="108"/>
        <v>5000</v>
      </c>
      <c r="J1407" s="126"/>
      <c r="K1407" s="126" t="s">
        <v>334</v>
      </c>
    </row>
    <row r="1408" spans="2:11" s="124" customFormat="1" ht="50.25" outlineLevel="1" thickBot="1" x14ac:dyDescent="0.3">
      <c r="B1408" s="85" t="str">
        <f>IF(J1408&lt;&gt;"",VALUE(LEFT(B1407,FIND("/",B1407&amp;"/")-1))+1,LEFT(B1407,FIND("/",B1407&amp;"/")-1)&amp;"/"&amp;IF(ISNUMBER(SEARCH("/",B1407)),VALUE(RIGHT(B1407,LEN(B1407)-FIND("/",B1407)))+1,1))</f>
        <v>20261024/5</v>
      </c>
      <c r="C1408" s="134" t="s">
        <v>676</v>
      </c>
      <c r="D1408" s="39" t="s">
        <v>150</v>
      </c>
      <c r="E1408" s="40" t="s">
        <v>886</v>
      </c>
      <c r="F1408" s="126" t="s">
        <v>881</v>
      </c>
      <c r="G1408" s="97">
        <v>10</v>
      </c>
      <c r="H1408" s="41">
        <v>2300</v>
      </c>
      <c r="I1408" s="41">
        <f t="shared" si="108"/>
        <v>23000</v>
      </c>
      <c r="J1408" s="126"/>
      <c r="K1408" s="126" t="s">
        <v>334</v>
      </c>
    </row>
    <row r="1409" spans="2:11" s="124" customFormat="1" ht="18" outlineLevel="1" thickBot="1" x14ac:dyDescent="0.3">
      <c r="B1409" s="85" t="str">
        <f>IF(J1409&lt;&gt;"",VALUE(LEFT(B1408,FIND("/",B1408&amp;"/")-1))+1,LEFT(B1408,FIND("/",B1408&amp;"/")-1)&amp;"/"&amp;IF(ISNUMBER(SEARCH("/",B1408)),VALUE(RIGHT(B1408,LEN(B1408)-FIND("/",B1408)))+1,1))</f>
        <v>20261024/6</v>
      </c>
      <c r="C1409" s="134" t="s">
        <v>676</v>
      </c>
      <c r="D1409" s="39" t="s">
        <v>150</v>
      </c>
      <c r="E1409" s="40" t="s">
        <v>887</v>
      </c>
      <c r="F1409" s="126" t="s">
        <v>10</v>
      </c>
      <c r="G1409" s="97">
        <v>4</v>
      </c>
      <c r="H1409" s="41">
        <v>9900</v>
      </c>
      <c r="I1409" s="41">
        <f t="shared" si="108"/>
        <v>39600</v>
      </c>
      <c r="J1409" s="126"/>
      <c r="K1409" s="126" t="s">
        <v>334</v>
      </c>
    </row>
    <row r="1410" spans="2:11" s="124" customFormat="1" ht="18" outlineLevel="1" thickBot="1" x14ac:dyDescent="0.3">
      <c r="B1410" s="85" t="str">
        <f>IF(J1410&lt;&gt;"",VALUE(LEFT(B1409,FIND("/",B1409&amp;"/")-1))+1,LEFT(B1409,FIND("/",B1409&amp;"/")-1)&amp;"/"&amp;IF(ISNUMBER(SEARCH("/",B1409)),VALUE(RIGHT(B1409,LEN(B1409)-FIND("/",B1409)))+1,1))</f>
        <v>20261024/7</v>
      </c>
      <c r="C1410" s="134" t="s">
        <v>676</v>
      </c>
      <c r="D1410" s="39" t="s">
        <v>150</v>
      </c>
      <c r="E1410" s="40" t="s">
        <v>888</v>
      </c>
      <c r="F1410" s="126" t="s">
        <v>10</v>
      </c>
      <c r="G1410" s="97">
        <v>20</v>
      </c>
      <c r="H1410" s="41">
        <v>5000</v>
      </c>
      <c r="I1410" s="41">
        <f t="shared" si="108"/>
        <v>100000</v>
      </c>
      <c r="J1410" s="126"/>
      <c r="K1410" s="126" t="s">
        <v>334</v>
      </c>
    </row>
    <row r="1411" spans="2:11" s="124" customFormat="1" ht="18" outlineLevel="1" thickBot="1" x14ac:dyDescent="0.3">
      <c r="B1411" s="85" t="str">
        <f>IF(J1411&lt;&gt;"",VALUE(LEFT(B1410,FIND("/",B1410&amp;"/")-1))+1,LEFT(B1410,FIND("/",B1410&amp;"/")-1)&amp;"/"&amp;IF(ISNUMBER(SEARCH("/",B1410)),VALUE(RIGHT(B1410,LEN(B1410)-FIND("/",B1410)))+1,1))</f>
        <v>20261024/8</v>
      </c>
      <c r="C1411" s="134" t="s">
        <v>676</v>
      </c>
      <c r="D1411" s="39" t="s">
        <v>150</v>
      </c>
      <c r="E1411" s="40" t="s">
        <v>889</v>
      </c>
      <c r="F1411" s="126" t="s">
        <v>10</v>
      </c>
      <c r="G1411" s="97">
        <v>10</v>
      </c>
      <c r="H1411" s="41">
        <v>4700</v>
      </c>
      <c r="I1411" s="41">
        <f t="shared" si="108"/>
        <v>47000</v>
      </c>
      <c r="J1411" s="126"/>
      <c r="K1411" s="126" t="s">
        <v>334</v>
      </c>
    </row>
    <row r="1412" spans="2:11" s="124" customFormat="1" ht="18" outlineLevel="1" thickBot="1" x14ac:dyDescent="0.3">
      <c r="B1412" s="85" t="str">
        <f>IF(J1412&lt;&gt;"",VALUE(LEFT(B1411,FIND("/",B1411&amp;"/")-1))+1,LEFT(B1411,FIND("/",B1411&amp;"/")-1)&amp;"/"&amp;IF(ISNUMBER(SEARCH("/",B1411)),VALUE(RIGHT(B1411,LEN(B1411)-FIND("/",B1411)))+1,1))</f>
        <v>20261024/9</v>
      </c>
      <c r="C1412" s="134" t="s">
        <v>676</v>
      </c>
      <c r="D1412" s="39" t="s">
        <v>150</v>
      </c>
      <c r="E1412" s="40" t="s">
        <v>890</v>
      </c>
      <c r="F1412" s="126" t="s">
        <v>10</v>
      </c>
      <c r="G1412" s="97">
        <v>10</v>
      </c>
      <c r="H1412" s="41">
        <v>1900</v>
      </c>
      <c r="I1412" s="41">
        <f t="shared" si="107"/>
        <v>19000</v>
      </c>
      <c r="J1412" s="126"/>
      <c r="K1412" s="126" t="s">
        <v>334</v>
      </c>
    </row>
    <row r="1413" spans="2:11" s="124" customFormat="1" ht="18" outlineLevel="1" thickBot="1" x14ac:dyDescent="0.3">
      <c r="B1413" s="85" t="str">
        <f>IF(J1413&lt;&gt;"",VALUE(LEFT(B1412,FIND("/",B1412&amp;"/")-1))+1,LEFT(B1412,FIND("/",B1412&amp;"/")-1)&amp;"/"&amp;IF(ISNUMBER(SEARCH("/",B1412)),VALUE(RIGHT(B1412,LEN(B1412)-FIND("/",B1412)))+1,1))</f>
        <v>20261024/10</v>
      </c>
      <c r="C1413" s="134" t="s">
        <v>676</v>
      </c>
      <c r="D1413" s="39" t="s">
        <v>150</v>
      </c>
      <c r="E1413" s="40" t="s">
        <v>891</v>
      </c>
      <c r="F1413" s="126" t="s">
        <v>10</v>
      </c>
      <c r="G1413" s="97">
        <v>24</v>
      </c>
      <c r="H1413" s="41">
        <v>14200</v>
      </c>
      <c r="I1413" s="41">
        <f t="shared" si="107"/>
        <v>340800</v>
      </c>
      <c r="J1413" s="126"/>
      <c r="K1413" s="126" t="s">
        <v>334</v>
      </c>
    </row>
    <row r="1414" spans="2:11" s="124" customFormat="1" ht="18" outlineLevel="1" thickBot="1" x14ac:dyDescent="0.3">
      <c r="B1414" s="85" t="str">
        <f>IF(J1414&lt;&gt;"",VALUE(LEFT(B1413,FIND("/",B1413&amp;"/")-1))+1,LEFT(B1413,FIND("/",B1413&amp;"/")-1)&amp;"/"&amp;IF(ISNUMBER(SEARCH("/",B1413)),VALUE(RIGHT(B1413,LEN(B1413)-FIND("/",B1413)))+1,1))</f>
        <v>20261024/11</v>
      </c>
      <c r="C1414" s="134" t="s">
        <v>676</v>
      </c>
      <c r="D1414" s="39" t="s">
        <v>150</v>
      </c>
      <c r="E1414" s="40" t="s">
        <v>892</v>
      </c>
      <c r="F1414" s="126" t="s">
        <v>10</v>
      </c>
      <c r="G1414" s="97">
        <v>1</v>
      </c>
      <c r="H1414" s="41">
        <v>47000</v>
      </c>
      <c r="I1414" s="41">
        <f>G1414*H1414</f>
        <v>47000</v>
      </c>
      <c r="J1414" s="126"/>
      <c r="K1414" s="126" t="s">
        <v>334</v>
      </c>
    </row>
    <row r="1415" spans="2:11" s="124" customFormat="1" ht="18" thickBot="1" x14ac:dyDescent="0.3">
      <c r="B1415" s="85">
        <f>IF(J1415&lt;&gt;"",VALUE(LEFT(B1414,FIND("/",B1414&amp;"/")-1))+1,LEFT(B1414,FIND("/",B1414&amp;"/")-1)&amp;"/"&amp;IF(ISNUMBER(SEARCH("/",B1414)),VALUE(RIGHT(B1414,LEN(B1414)-FIND("/",B1414)))+1,1))</f>
        <v>20261025</v>
      </c>
      <c r="C1415" s="131" t="s">
        <v>12</v>
      </c>
      <c r="D1415" s="24" t="s">
        <v>150</v>
      </c>
      <c r="E1415" s="115" t="s">
        <v>679</v>
      </c>
      <c r="F1415" s="116"/>
      <c r="G1415" s="117"/>
      <c r="H1415" s="118"/>
      <c r="I1415" s="119">
        <f>SUM(I1416:I1417)</f>
        <v>504000</v>
      </c>
      <c r="J1415" s="125" t="s">
        <v>330</v>
      </c>
      <c r="K1415" s="126" t="s">
        <v>334</v>
      </c>
    </row>
    <row r="1416" spans="2:11" s="124" customFormat="1" ht="18" outlineLevel="1" thickBot="1" x14ac:dyDescent="0.3">
      <c r="B1416" s="85" t="str">
        <f>IF(J1416&lt;&gt;"",VALUE(LEFT(B1415,FIND("/",B1415&amp;"/")-1))+1,LEFT(B1415,FIND("/",B1415&amp;"/")-1)&amp;"/"&amp;IF(ISNUMBER(SEARCH("/",B1415)),VALUE(RIGHT(B1415,LEN(B1415)-FIND("/",B1415)))+1,1))</f>
        <v>20261025/1</v>
      </c>
      <c r="C1416" s="39" t="s">
        <v>12</v>
      </c>
      <c r="D1416" s="39" t="s">
        <v>150</v>
      </c>
      <c r="E1416" s="40" t="s">
        <v>893</v>
      </c>
      <c r="F1416" s="126" t="s">
        <v>10</v>
      </c>
      <c r="G1416" s="97">
        <v>600</v>
      </c>
      <c r="H1416" s="41">
        <v>360</v>
      </c>
      <c r="I1416" s="41">
        <f t="shared" si="107"/>
        <v>216000</v>
      </c>
      <c r="J1416" s="126"/>
      <c r="K1416" s="126" t="s">
        <v>334</v>
      </c>
    </row>
    <row r="1417" spans="2:11" s="124" customFormat="1" ht="18" outlineLevel="1" thickBot="1" x14ac:dyDescent="0.3">
      <c r="B1417" s="85" t="str">
        <f>IF(J1417&lt;&gt;"",VALUE(LEFT(B1416,FIND("/",B1416&amp;"/")-1))+1,LEFT(B1416,FIND("/",B1416&amp;"/")-1)&amp;"/"&amp;IF(ISNUMBER(SEARCH("/",B1416)),VALUE(RIGHT(B1416,LEN(B1416)-FIND("/",B1416)))+1,1))</f>
        <v>20261025/2</v>
      </c>
      <c r="C1417" s="39" t="s">
        <v>12</v>
      </c>
      <c r="D1417" s="39" t="s">
        <v>150</v>
      </c>
      <c r="E1417" s="40" t="s">
        <v>894</v>
      </c>
      <c r="F1417" s="126" t="s">
        <v>10</v>
      </c>
      <c r="G1417" s="97">
        <v>600</v>
      </c>
      <c r="H1417" s="41">
        <v>480</v>
      </c>
      <c r="I1417" s="41">
        <f t="shared" si="107"/>
        <v>288000</v>
      </c>
      <c r="J1417" s="126"/>
      <c r="K1417" s="126" t="s">
        <v>334</v>
      </c>
    </row>
    <row r="1418" spans="2:11" s="124" customFormat="1" ht="33.75" thickBot="1" x14ac:dyDescent="0.3">
      <c r="B1418" s="85">
        <f>IF(J1418&lt;&gt;"",VALUE(LEFT(B1417,FIND("/",B1417&amp;"/")-1))+1,LEFT(B1417,FIND("/",B1417&amp;"/")-1)&amp;"/"&amp;IF(ISNUMBER(SEARCH("/",B1417)),VALUE(RIGHT(B1417,LEN(B1417)-FIND("/",B1417)))+1,1))</f>
        <v>20261026</v>
      </c>
      <c r="C1418" s="131" t="s">
        <v>45</v>
      </c>
      <c r="D1418" s="24" t="s">
        <v>152</v>
      </c>
      <c r="E1418" s="115" t="s">
        <v>779</v>
      </c>
      <c r="F1418" s="116" t="s">
        <v>8</v>
      </c>
      <c r="G1418" s="117">
        <v>1</v>
      </c>
      <c r="H1418" s="118">
        <v>150000</v>
      </c>
      <c r="I1418" s="119">
        <f>G1418*H1418</f>
        <v>150000</v>
      </c>
      <c r="J1418" s="125" t="s">
        <v>330</v>
      </c>
      <c r="K1418" s="126" t="s">
        <v>334</v>
      </c>
    </row>
    <row r="1419" spans="2:11" s="124" customFormat="1" ht="18" thickBot="1" x14ac:dyDescent="0.3">
      <c r="B1419" s="85">
        <f>IF(J1419&lt;&gt;"",VALUE(LEFT(B1418,FIND("/",B1418&amp;"/")-1))+1,LEFT(B1418,FIND("/",B1418&amp;"/")-1)&amp;"/"&amp;IF(ISNUMBER(SEARCH("/",B1418)),VALUE(RIGHT(B1418,LEN(B1418)-FIND("/",B1418)))+1,1))</f>
        <v>20261027</v>
      </c>
      <c r="C1419" s="131" t="s">
        <v>676</v>
      </c>
      <c r="D1419" s="24" t="s">
        <v>150</v>
      </c>
      <c r="E1419" s="115" t="s">
        <v>897</v>
      </c>
      <c r="F1419" s="116"/>
      <c r="G1419" s="117"/>
      <c r="H1419" s="118"/>
      <c r="I1419" s="119">
        <f>SUM(I1420:I1430)</f>
        <v>266500</v>
      </c>
      <c r="J1419" s="125" t="s">
        <v>330</v>
      </c>
      <c r="K1419" s="126" t="s">
        <v>334</v>
      </c>
    </row>
    <row r="1420" spans="2:11" s="124" customFormat="1" ht="18" outlineLevel="1" thickBot="1" x14ac:dyDescent="0.3">
      <c r="B1420" s="85" t="str">
        <f>IF(J1420&lt;&gt;"",VALUE(LEFT(B1419,FIND("/",B1419&amp;"/")-1))+1,LEFT(B1419,FIND("/",B1419&amp;"/")-1)&amp;"/"&amp;IF(ISNUMBER(SEARCH("/",B1419)),VALUE(RIGHT(B1419,LEN(B1419)-FIND("/",B1419)))+1,1))</f>
        <v>20261027/1</v>
      </c>
      <c r="C1420" s="134" t="s">
        <v>676</v>
      </c>
      <c r="D1420" s="39" t="s">
        <v>150</v>
      </c>
      <c r="E1420" s="40" t="s">
        <v>231</v>
      </c>
      <c r="F1420" s="126" t="s">
        <v>26</v>
      </c>
      <c r="G1420" s="97">
        <v>200</v>
      </c>
      <c r="H1420" s="41">
        <v>266</v>
      </c>
      <c r="I1420" s="41">
        <f t="shared" ref="I1420:I1482" si="110">G1420*H1420</f>
        <v>53200</v>
      </c>
      <c r="J1420" s="126"/>
      <c r="K1420" s="126" t="s">
        <v>334</v>
      </c>
    </row>
    <row r="1421" spans="2:11" s="124" customFormat="1" ht="18" outlineLevel="1" thickBot="1" x14ac:dyDescent="0.3">
      <c r="B1421" s="85" t="str">
        <f>IF(J1421&lt;&gt;"",VALUE(LEFT(B1420,FIND("/",B1420&amp;"/")-1))+1,LEFT(B1420,FIND("/",B1420&amp;"/")-1)&amp;"/"&amp;IF(ISNUMBER(SEARCH("/",B1420)),VALUE(RIGHT(B1420,LEN(B1420)-FIND("/",B1420)))+1,1))</f>
        <v>20261027/2</v>
      </c>
      <c r="C1421" s="134" t="s">
        <v>676</v>
      </c>
      <c r="D1421" s="39" t="s">
        <v>150</v>
      </c>
      <c r="E1421" s="40" t="s">
        <v>231</v>
      </c>
      <c r="F1421" s="126" t="s">
        <v>26</v>
      </c>
      <c r="G1421" s="97">
        <v>100</v>
      </c>
      <c r="H1421" s="41">
        <v>422</v>
      </c>
      <c r="I1421" s="41">
        <f t="shared" si="110"/>
        <v>42200</v>
      </c>
      <c r="J1421" s="126"/>
      <c r="K1421" s="126" t="s">
        <v>334</v>
      </c>
    </row>
    <row r="1422" spans="2:11" s="124" customFormat="1" ht="18" outlineLevel="1" thickBot="1" x14ac:dyDescent="0.3">
      <c r="B1422" s="85" t="str">
        <f>IF(J1422&lt;&gt;"",VALUE(LEFT(B1421,FIND("/",B1421&amp;"/")-1))+1,LEFT(B1421,FIND("/",B1421&amp;"/")-1)&amp;"/"&amp;IF(ISNUMBER(SEARCH("/",B1421)),VALUE(RIGHT(B1421,LEN(B1421)-FIND("/",B1421)))+1,1))</f>
        <v>20261027/3</v>
      </c>
      <c r="C1422" s="134" t="s">
        <v>676</v>
      </c>
      <c r="D1422" s="39" t="s">
        <v>150</v>
      </c>
      <c r="E1422" s="40" t="s">
        <v>231</v>
      </c>
      <c r="F1422" s="126" t="s">
        <v>26</v>
      </c>
      <c r="G1422" s="97">
        <v>100</v>
      </c>
      <c r="H1422" s="41">
        <v>120</v>
      </c>
      <c r="I1422" s="41">
        <f t="shared" si="110"/>
        <v>12000</v>
      </c>
      <c r="J1422" s="126"/>
      <c r="K1422" s="126" t="s">
        <v>334</v>
      </c>
    </row>
    <row r="1423" spans="2:11" s="124" customFormat="1" ht="18" outlineLevel="1" thickBot="1" x14ac:dyDescent="0.3">
      <c r="B1423" s="85" t="str">
        <f>IF(J1423&lt;&gt;"",VALUE(LEFT(B1422,FIND("/",B1422&amp;"/")-1))+1,LEFT(B1422,FIND("/",B1422&amp;"/")-1)&amp;"/"&amp;IF(ISNUMBER(SEARCH("/",B1422)),VALUE(RIGHT(B1422,LEN(B1422)-FIND("/",B1422)))+1,1))</f>
        <v>20261027/4</v>
      </c>
      <c r="C1423" s="134" t="s">
        <v>676</v>
      </c>
      <c r="D1423" s="39" t="s">
        <v>150</v>
      </c>
      <c r="E1423" s="40" t="s">
        <v>231</v>
      </c>
      <c r="F1423" s="126" t="s">
        <v>26</v>
      </c>
      <c r="G1423" s="97">
        <v>300</v>
      </c>
      <c r="H1423" s="41">
        <v>220</v>
      </c>
      <c r="I1423" s="41">
        <f t="shared" si="110"/>
        <v>66000</v>
      </c>
      <c r="J1423" s="126"/>
      <c r="K1423" s="126" t="s">
        <v>334</v>
      </c>
    </row>
    <row r="1424" spans="2:11" s="124" customFormat="1" ht="18" outlineLevel="1" thickBot="1" x14ac:dyDescent="0.3">
      <c r="B1424" s="85" t="str">
        <f>IF(J1424&lt;&gt;"",VALUE(LEFT(B1423,FIND("/",B1423&amp;"/")-1))+1,LEFT(B1423,FIND("/",B1423&amp;"/")-1)&amp;"/"&amp;IF(ISNUMBER(SEARCH("/",B1423)),VALUE(RIGHT(B1423,LEN(B1423)-FIND("/",B1423)))+1,1))</f>
        <v>20261027/5</v>
      </c>
      <c r="C1424" s="134" t="s">
        <v>676</v>
      </c>
      <c r="D1424" s="39" t="s">
        <v>150</v>
      </c>
      <c r="E1424" s="40" t="s">
        <v>895</v>
      </c>
      <c r="F1424" s="126" t="s">
        <v>10</v>
      </c>
      <c r="G1424" s="97">
        <v>1</v>
      </c>
      <c r="H1424" s="41">
        <v>4500</v>
      </c>
      <c r="I1424" s="41">
        <f t="shared" si="110"/>
        <v>4500</v>
      </c>
      <c r="J1424" s="126"/>
      <c r="K1424" s="126" t="s">
        <v>334</v>
      </c>
    </row>
    <row r="1425" spans="2:11" s="124" customFormat="1" ht="18" outlineLevel="1" thickBot="1" x14ac:dyDescent="0.3">
      <c r="B1425" s="85" t="str">
        <f>IF(J1425&lt;&gt;"",VALUE(LEFT(B1424,FIND("/",B1424&amp;"/")-1))+1,LEFT(B1424,FIND("/",B1424&amp;"/")-1)&amp;"/"&amp;IF(ISNUMBER(SEARCH("/",B1424)),VALUE(RIGHT(B1424,LEN(B1424)-FIND("/",B1424)))+1,1))</f>
        <v>20261027/6</v>
      </c>
      <c r="C1425" s="134" t="s">
        <v>676</v>
      </c>
      <c r="D1425" s="39" t="s">
        <v>150</v>
      </c>
      <c r="E1425" s="40" t="s">
        <v>798</v>
      </c>
      <c r="F1425" s="126" t="s">
        <v>10</v>
      </c>
      <c r="G1425" s="97">
        <v>5</v>
      </c>
      <c r="H1425" s="41">
        <v>8700</v>
      </c>
      <c r="I1425" s="41">
        <f t="shared" si="110"/>
        <v>43500</v>
      </c>
      <c r="J1425" s="126"/>
      <c r="K1425" s="126" t="s">
        <v>334</v>
      </c>
    </row>
    <row r="1426" spans="2:11" s="124" customFormat="1" ht="18" outlineLevel="1" thickBot="1" x14ac:dyDescent="0.3">
      <c r="B1426" s="85" t="str">
        <f>IF(J1426&lt;&gt;"",VALUE(LEFT(B1425,FIND("/",B1425&amp;"/")-1))+1,LEFT(B1425,FIND("/",B1425&amp;"/")-1)&amp;"/"&amp;IF(ISNUMBER(SEARCH("/",B1425)),VALUE(RIGHT(B1425,LEN(B1425)-FIND("/",B1425)))+1,1))</f>
        <v>20261027/7</v>
      </c>
      <c r="C1426" s="134" t="s">
        <v>676</v>
      </c>
      <c r="D1426" s="39" t="s">
        <v>150</v>
      </c>
      <c r="E1426" s="40" t="s">
        <v>798</v>
      </c>
      <c r="F1426" s="126" t="s">
        <v>10</v>
      </c>
      <c r="G1426" s="97">
        <v>2</v>
      </c>
      <c r="H1426" s="41">
        <v>6000</v>
      </c>
      <c r="I1426" s="41">
        <f t="shared" si="110"/>
        <v>12000</v>
      </c>
      <c r="J1426" s="126"/>
      <c r="K1426" s="126" t="s">
        <v>334</v>
      </c>
    </row>
    <row r="1427" spans="2:11" s="124" customFormat="1" ht="18" outlineLevel="1" thickBot="1" x14ac:dyDescent="0.3">
      <c r="B1427" s="85" t="str">
        <f>IF(J1427&lt;&gt;"",VALUE(LEFT(B1426,FIND("/",B1426&amp;"/")-1))+1,LEFT(B1426,FIND("/",B1426&amp;"/")-1)&amp;"/"&amp;IF(ISNUMBER(SEARCH("/",B1426)),VALUE(RIGHT(B1426,LEN(B1426)-FIND("/",B1426)))+1,1))</f>
        <v>20261027/8</v>
      </c>
      <c r="C1427" s="134" t="s">
        <v>676</v>
      </c>
      <c r="D1427" s="39" t="s">
        <v>150</v>
      </c>
      <c r="E1427" s="40" t="s">
        <v>798</v>
      </c>
      <c r="F1427" s="126" t="s">
        <v>10</v>
      </c>
      <c r="G1427" s="97">
        <v>5</v>
      </c>
      <c r="H1427" s="41">
        <v>1600</v>
      </c>
      <c r="I1427" s="41">
        <f t="shared" si="110"/>
        <v>8000</v>
      </c>
      <c r="J1427" s="126"/>
      <c r="K1427" s="126" t="s">
        <v>334</v>
      </c>
    </row>
    <row r="1428" spans="2:11" s="124" customFormat="1" ht="18" outlineLevel="1" thickBot="1" x14ac:dyDescent="0.3">
      <c r="B1428" s="85" t="str">
        <f>IF(J1428&lt;&gt;"",VALUE(LEFT(B1427,FIND("/",B1427&amp;"/")-1))+1,LEFT(B1427,FIND("/",B1427&amp;"/")-1)&amp;"/"&amp;IF(ISNUMBER(SEARCH("/",B1427)),VALUE(RIGHT(B1427,LEN(B1427)-FIND("/",B1427)))+1,1))</f>
        <v>20261027/9</v>
      </c>
      <c r="C1428" s="134" t="s">
        <v>676</v>
      </c>
      <c r="D1428" s="39" t="s">
        <v>150</v>
      </c>
      <c r="E1428" s="40" t="s">
        <v>798</v>
      </c>
      <c r="F1428" s="126" t="s">
        <v>10</v>
      </c>
      <c r="G1428" s="97">
        <v>5</v>
      </c>
      <c r="H1428" s="41">
        <v>1800</v>
      </c>
      <c r="I1428" s="41">
        <f t="shared" si="110"/>
        <v>9000</v>
      </c>
      <c r="J1428" s="126"/>
      <c r="K1428" s="126" t="s">
        <v>334</v>
      </c>
    </row>
    <row r="1429" spans="2:11" s="124" customFormat="1" ht="18" outlineLevel="1" thickBot="1" x14ac:dyDescent="0.3">
      <c r="B1429" s="85" t="str">
        <f>IF(J1429&lt;&gt;"",VALUE(LEFT(B1428,FIND("/",B1428&amp;"/")-1))+1,LEFT(B1428,FIND("/",B1428&amp;"/")-1)&amp;"/"&amp;IF(ISNUMBER(SEARCH("/",B1428)),VALUE(RIGHT(B1428,LEN(B1428)-FIND("/",B1428)))+1,1))</f>
        <v>20261027/10</v>
      </c>
      <c r="C1429" s="134" t="s">
        <v>676</v>
      </c>
      <c r="D1429" s="39" t="s">
        <v>150</v>
      </c>
      <c r="E1429" s="40" t="s">
        <v>798</v>
      </c>
      <c r="F1429" s="126" t="s">
        <v>10</v>
      </c>
      <c r="G1429" s="97">
        <v>5</v>
      </c>
      <c r="H1429" s="41">
        <v>1900</v>
      </c>
      <c r="I1429" s="41">
        <f t="shared" si="110"/>
        <v>9500</v>
      </c>
      <c r="J1429" s="126"/>
      <c r="K1429" s="126" t="s">
        <v>334</v>
      </c>
    </row>
    <row r="1430" spans="2:11" s="124" customFormat="1" ht="18" outlineLevel="1" thickBot="1" x14ac:dyDescent="0.3">
      <c r="B1430" s="85" t="str">
        <f>IF(J1430&lt;&gt;"",VALUE(LEFT(B1429,FIND("/",B1429&amp;"/")-1))+1,LEFT(B1429,FIND("/",B1429&amp;"/")-1)&amp;"/"&amp;IF(ISNUMBER(SEARCH("/",B1429)),VALUE(RIGHT(B1429,LEN(B1429)-FIND("/",B1429)))+1,1))</f>
        <v>20261027/11</v>
      </c>
      <c r="C1430" s="134" t="s">
        <v>676</v>
      </c>
      <c r="D1430" s="39" t="s">
        <v>150</v>
      </c>
      <c r="E1430" s="40" t="s">
        <v>896</v>
      </c>
      <c r="F1430" s="126" t="s">
        <v>10</v>
      </c>
      <c r="G1430" s="97">
        <v>30</v>
      </c>
      <c r="H1430" s="41">
        <v>220</v>
      </c>
      <c r="I1430" s="41">
        <f t="shared" si="110"/>
        <v>6600</v>
      </c>
      <c r="J1430" s="126"/>
      <c r="K1430" s="126" t="s">
        <v>334</v>
      </c>
    </row>
    <row r="1431" spans="2:11" s="124" customFormat="1" ht="33.75" thickBot="1" x14ac:dyDescent="0.3">
      <c r="B1431" s="85">
        <f>IF(J1431&lt;&gt;"",VALUE(LEFT(B1430,FIND("/",B1430&amp;"/")-1))+1,LEFT(B1430,FIND("/",B1430&amp;"/")-1)&amp;"/"&amp;IF(ISNUMBER(SEARCH("/",B1430)),VALUE(RIGHT(B1430,LEN(B1430)-FIND("/",B1430)))+1,1))</f>
        <v>20261028</v>
      </c>
      <c r="C1431" s="131" t="s">
        <v>826</v>
      </c>
      <c r="D1431" s="24" t="s">
        <v>150</v>
      </c>
      <c r="E1431" s="115" t="s">
        <v>898</v>
      </c>
      <c r="F1431" s="116"/>
      <c r="G1431" s="117"/>
      <c r="H1431" s="118"/>
      <c r="I1431" s="119">
        <f>SUM(I1432:I1434)</f>
        <v>49930</v>
      </c>
      <c r="J1431" s="125" t="s">
        <v>330</v>
      </c>
      <c r="K1431" s="126" t="s">
        <v>334</v>
      </c>
    </row>
    <row r="1432" spans="2:11" s="124" customFormat="1" ht="18" outlineLevel="1" thickBot="1" x14ac:dyDescent="0.3">
      <c r="B1432" s="85" t="str">
        <f>IF(J1432&lt;&gt;"",VALUE(LEFT(B1431,FIND("/",B1431&amp;"/")-1))+1,LEFT(B1431,FIND("/",B1431&amp;"/")-1)&amp;"/"&amp;IF(ISNUMBER(SEARCH("/",B1431)),VALUE(RIGHT(B1431,LEN(B1431)-FIND("/",B1431)))+1,1))</f>
        <v>20261028/1</v>
      </c>
      <c r="C1432" s="39" t="s">
        <v>826</v>
      </c>
      <c r="D1432" s="39" t="s">
        <v>150</v>
      </c>
      <c r="E1432" s="40" t="s">
        <v>898</v>
      </c>
      <c r="F1432" s="126" t="s">
        <v>10</v>
      </c>
      <c r="G1432" s="97">
        <v>1</v>
      </c>
      <c r="H1432" s="41">
        <v>34000</v>
      </c>
      <c r="I1432" s="41">
        <f t="shared" si="110"/>
        <v>34000</v>
      </c>
      <c r="J1432" s="126"/>
      <c r="K1432" s="126" t="s">
        <v>334</v>
      </c>
    </row>
    <row r="1433" spans="2:11" s="124" customFormat="1" ht="18" outlineLevel="1" thickBot="1" x14ac:dyDescent="0.3">
      <c r="B1433" s="85" t="str">
        <f>IF(J1433&lt;&gt;"",VALUE(LEFT(B1432,FIND("/",B1432&amp;"/")-1))+1,LEFT(B1432,FIND("/",B1432&amp;"/")-1)&amp;"/"&amp;IF(ISNUMBER(SEARCH("/",B1432)),VALUE(RIGHT(B1432,LEN(B1432)-FIND("/",B1432)))+1,1))</f>
        <v>20261028/2</v>
      </c>
      <c r="C1433" s="39" t="s">
        <v>826</v>
      </c>
      <c r="D1433" s="39" t="s">
        <v>150</v>
      </c>
      <c r="E1433" s="40" t="s">
        <v>898</v>
      </c>
      <c r="F1433" s="126" t="s">
        <v>10</v>
      </c>
      <c r="G1433" s="97">
        <v>2</v>
      </c>
      <c r="H1433" s="41">
        <v>5000</v>
      </c>
      <c r="I1433" s="41">
        <f t="shared" si="110"/>
        <v>10000</v>
      </c>
      <c r="J1433" s="126"/>
      <c r="K1433" s="126" t="s">
        <v>334</v>
      </c>
    </row>
    <row r="1434" spans="2:11" s="124" customFormat="1" ht="18" outlineLevel="1" thickBot="1" x14ac:dyDescent="0.3">
      <c r="B1434" s="85" t="str">
        <f>IF(J1434&lt;&gt;"",VALUE(LEFT(B1433,FIND("/",B1433&amp;"/")-1))+1,LEFT(B1433,FIND("/",B1433&amp;"/")-1)&amp;"/"&amp;IF(ISNUMBER(SEARCH("/",B1433)),VALUE(RIGHT(B1433,LEN(B1433)-FIND("/",B1433)))+1,1))</f>
        <v>20261028/3</v>
      </c>
      <c r="C1434" s="39" t="s">
        <v>826</v>
      </c>
      <c r="D1434" s="39" t="s">
        <v>150</v>
      </c>
      <c r="E1434" s="40" t="s">
        <v>898</v>
      </c>
      <c r="F1434" s="126" t="s">
        <v>10</v>
      </c>
      <c r="G1434" s="97">
        <v>1</v>
      </c>
      <c r="H1434" s="41">
        <v>5930</v>
      </c>
      <c r="I1434" s="41">
        <f t="shared" si="110"/>
        <v>5930</v>
      </c>
      <c r="J1434" s="126"/>
      <c r="K1434" s="126" t="s">
        <v>334</v>
      </c>
    </row>
    <row r="1435" spans="2:11" s="124" customFormat="1" ht="18" thickBot="1" x14ac:dyDescent="0.3">
      <c r="B1435" s="85">
        <f>IF(J1435&lt;&gt;"",VALUE(LEFT(B1434,FIND("/",B1434&amp;"/")-1))+1,LEFT(B1434,FIND("/",B1434&amp;"/")-1)&amp;"/"&amp;IF(ISNUMBER(SEARCH("/",B1434)),VALUE(RIGHT(B1434,LEN(B1434)-FIND("/",B1434)))+1,1))</f>
        <v>20261029</v>
      </c>
      <c r="C1435" s="114" t="s">
        <v>774</v>
      </c>
      <c r="D1435" s="24" t="s">
        <v>150</v>
      </c>
      <c r="E1435" s="115" t="s">
        <v>847</v>
      </c>
      <c r="F1435" s="116"/>
      <c r="G1435" s="117"/>
      <c r="H1435" s="118"/>
      <c r="I1435" s="119">
        <f>SUM(I1436:I1441)</f>
        <v>122200</v>
      </c>
      <c r="J1435" s="125" t="s">
        <v>330</v>
      </c>
      <c r="K1435" s="126" t="s">
        <v>334</v>
      </c>
    </row>
    <row r="1436" spans="2:11" s="124" customFormat="1" ht="18" outlineLevel="1" thickBot="1" x14ac:dyDescent="0.3">
      <c r="B1436" s="85" t="str">
        <f>IF(J1436&lt;&gt;"",VALUE(LEFT(B1435,FIND("/",B1435&amp;"/")-1))+1,LEFT(B1435,FIND("/",B1435&amp;"/")-1)&amp;"/"&amp;IF(ISNUMBER(SEARCH("/",B1435)),VALUE(RIGHT(B1435,LEN(B1435)-FIND("/",B1435)))+1,1))</f>
        <v>20261029/1</v>
      </c>
      <c r="C1436" s="133" t="s">
        <v>774</v>
      </c>
      <c r="D1436" s="39" t="s">
        <v>150</v>
      </c>
      <c r="E1436" s="40" t="s">
        <v>899</v>
      </c>
      <c r="F1436" s="126" t="s">
        <v>10</v>
      </c>
      <c r="G1436" s="97">
        <v>20</v>
      </c>
      <c r="H1436" s="41">
        <v>1070</v>
      </c>
      <c r="I1436" s="41">
        <f t="shared" si="110"/>
        <v>21400</v>
      </c>
      <c r="J1436" s="126"/>
      <c r="K1436" s="126" t="s">
        <v>334</v>
      </c>
    </row>
    <row r="1437" spans="2:11" s="124" customFormat="1" ht="18" outlineLevel="1" thickBot="1" x14ac:dyDescent="0.3">
      <c r="B1437" s="85" t="str">
        <f>IF(J1437&lt;&gt;"",VALUE(LEFT(B1436,FIND("/",B1436&amp;"/")-1))+1,LEFT(B1436,FIND("/",B1436&amp;"/")-1)&amp;"/"&amp;IF(ISNUMBER(SEARCH("/",B1436)),VALUE(RIGHT(B1436,LEN(B1436)-FIND("/",B1436)))+1,1))</f>
        <v>20261029/2</v>
      </c>
      <c r="C1437" s="39" t="s">
        <v>675</v>
      </c>
      <c r="D1437" s="39" t="s">
        <v>150</v>
      </c>
      <c r="E1437" s="40" t="s">
        <v>218</v>
      </c>
      <c r="F1437" s="126" t="s">
        <v>20</v>
      </c>
      <c r="G1437" s="97">
        <v>20</v>
      </c>
      <c r="H1437" s="41">
        <v>1055</v>
      </c>
      <c r="I1437" s="41">
        <f t="shared" si="110"/>
        <v>21100</v>
      </c>
      <c r="J1437" s="126"/>
      <c r="K1437" s="126" t="s">
        <v>334</v>
      </c>
    </row>
    <row r="1438" spans="2:11" s="124" customFormat="1" ht="18" outlineLevel="1" thickBot="1" x14ac:dyDescent="0.3">
      <c r="B1438" s="85" t="str">
        <f>IF(J1438&lt;&gt;"",VALUE(LEFT(B1437,FIND("/",B1437&amp;"/")-1))+1,LEFT(B1437,FIND("/",B1437&amp;"/")-1)&amp;"/"&amp;IF(ISNUMBER(SEARCH("/",B1437)),VALUE(RIGHT(B1437,LEN(B1437)-FIND("/",B1437)))+1,1))</f>
        <v>20261029/3</v>
      </c>
      <c r="C1438" s="133" t="s">
        <v>749</v>
      </c>
      <c r="D1438" s="39" t="s">
        <v>150</v>
      </c>
      <c r="E1438" s="40" t="s">
        <v>900</v>
      </c>
      <c r="F1438" s="126" t="s">
        <v>10</v>
      </c>
      <c r="G1438" s="97">
        <v>20</v>
      </c>
      <c r="H1438" s="41">
        <v>590</v>
      </c>
      <c r="I1438" s="41">
        <f t="shared" si="110"/>
        <v>11800</v>
      </c>
      <c r="J1438" s="126"/>
      <c r="K1438" s="126" t="s">
        <v>334</v>
      </c>
    </row>
    <row r="1439" spans="2:11" s="124" customFormat="1" ht="18" outlineLevel="1" thickBot="1" x14ac:dyDescent="0.3">
      <c r="B1439" s="85" t="str">
        <f>IF(J1439&lt;&gt;"",VALUE(LEFT(B1438,FIND("/",B1438&amp;"/")-1))+1,LEFT(B1438,FIND("/",B1438&amp;"/")-1)&amp;"/"&amp;IF(ISNUMBER(SEARCH("/",B1438)),VALUE(RIGHT(B1438,LEN(B1438)-FIND("/",B1438)))+1,1))</f>
        <v>20261029/4</v>
      </c>
      <c r="C1439" s="39" t="s">
        <v>731</v>
      </c>
      <c r="D1439" s="39" t="s">
        <v>150</v>
      </c>
      <c r="E1439" s="40" t="s">
        <v>901</v>
      </c>
      <c r="F1439" s="126" t="s">
        <v>10</v>
      </c>
      <c r="G1439" s="97">
        <v>10</v>
      </c>
      <c r="H1439" s="41">
        <v>3275</v>
      </c>
      <c r="I1439" s="41">
        <f t="shared" si="110"/>
        <v>32750</v>
      </c>
      <c r="J1439" s="126"/>
      <c r="K1439" s="126" t="s">
        <v>334</v>
      </c>
    </row>
    <row r="1440" spans="2:11" s="124" customFormat="1" ht="18" outlineLevel="1" thickBot="1" x14ac:dyDescent="0.3">
      <c r="B1440" s="85" t="str">
        <f>IF(J1440&lt;&gt;"",VALUE(LEFT(B1439,FIND("/",B1439&amp;"/")-1))+1,LEFT(B1439,FIND("/",B1439&amp;"/")-1)&amp;"/"&amp;IF(ISNUMBER(SEARCH("/",B1439)),VALUE(RIGHT(B1439,LEN(B1439)-FIND("/",B1439)))+1,1))</f>
        <v>20261029/5</v>
      </c>
      <c r="C1440" s="39" t="s">
        <v>903</v>
      </c>
      <c r="D1440" s="39" t="s">
        <v>150</v>
      </c>
      <c r="E1440" s="40" t="s">
        <v>902</v>
      </c>
      <c r="F1440" s="126" t="s">
        <v>10</v>
      </c>
      <c r="G1440" s="97">
        <v>10</v>
      </c>
      <c r="H1440" s="41">
        <v>1315</v>
      </c>
      <c r="I1440" s="41">
        <f t="shared" si="110"/>
        <v>13150</v>
      </c>
      <c r="J1440" s="126"/>
      <c r="K1440" s="126" t="s">
        <v>334</v>
      </c>
    </row>
    <row r="1441" spans="2:11" s="124" customFormat="1" ht="18" outlineLevel="1" thickBot="1" x14ac:dyDescent="0.3">
      <c r="B1441" s="85" t="str">
        <f>IF(J1441&lt;&gt;"",VALUE(LEFT(B1440,FIND("/",B1440&amp;"/")-1))+1,LEFT(B1440,FIND("/",B1440&amp;"/")-1)&amp;"/"&amp;IF(ISNUMBER(SEARCH("/",B1440)),VALUE(RIGHT(B1440,LEN(B1440)-FIND("/",B1440)))+1,1))</f>
        <v>20261029/6</v>
      </c>
      <c r="C1441" s="133" t="s">
        <v>774</v>
      </c>
      <c r="D1441" s="39" t="s">
        <v>150</v>
      </c>
      <c r="E1441" s="40" t="s">
        <v>661</v>
      </c>
      <c r="F1441" s="126" t="s">
        <v>10</v>
      </c>
      <c r="G1441" s="97">
        <v>10</v>
      </c>
      <c r="H1441" s="41">
        <v>2200</v>
      </c>
      <c r="I1441" s="41">
        <f t="shared" si="110"/>
        <v>22000</v>
      </c>
      <c r="J1441" s="126"/>
      <c r="K1441" s="126" t="s">
        <v>334</v>
      </c>
    </row>
    <row r="1442" spans="2:11" s="124" customFormat="1" ht="18" thickBot="1" x14ac:dyDescent="0.3">
      <c r="B1442" s="85">
        <f>IF(J1442&lt;&gt;"",VALUE(LEFT(B1441,FIND("/",B1441&amp;"/")-1))+1,LEFT(B1441,FIND("/",B1441&amp;"/")-1)&amp;"/"&amp;IF(ISNUMBER(SEARCH("/",B1441)),VALUE(RIGHT(B1441,LEN(B1441)-FIND("/",B1441)))+1,1))</f>
        <v>20261030</v>
      </c>
      <c r="C1442" s="131" t="s">
        <v>730</v>
      </c>
      <c r="D1442" s="24" t="s">
        <v>150</v>
      </c>
      <c r="E1442" s="115" t="s">
        <v>904</v>
      </c>
      <c r="F1442" s="116"/>
      <c r="G1442" s="117"/>
      <c r="H1442" s="118"/>
      <c r="I1442" s="119">
        <f>SUM(I1443:I1488)</f>
        <v>636294</v>
      </c>
      <c r="J1442" s="125" t="s">
        <v>330</v>
      </c>
      <c r="K1442" s="126" t="s">
        <v>334</v>
      </c>
    </row>
    <row r="1443" spans="2:11" s="124" customFormat="1" ht="18" outlineLevel="1" thickBot="1" x14ac:dyDescent="0.3">
      <c r="B1443" s="85" t="str">
        <f>IF(J1443&lt;&gt;"",VALUE(LEFT(B1442,FIND("/",B1442&amp;"/")-1))+1,LEFT(B1442,FIND("/",B1442&amp;"/")-1)&amp;"/"&amp;IF(ISNUMBER(SEARCH("/",B1442)),VALUE(RIGHT(B1442,LEN(B1442)-FIND("/",B1442)))+1,1))</f>
        <v>20261030/1</v>
      </c>
      <c r="C1443" s="39" t="s">
        <v>730</v>
      </c>
      <c r="D1443" s="39" t="s">
        <v>150</v>
      </c>
      <c r="E1443" s="40" t="s">
        <v>904</v>
      </c>
      <c r="F1443" s="126" t="s">
        <v>10</v>
      </c>
      <c r="G1443" s="97">
        <v>50</v>
      </c>
      <c r="H1443" s="41">
        <v>76</v>
      </c>
      <c r="I1443" s="41">
        <f t="shared" si="110"/>
        <v>3800</v>
      </c>
      <c r="J1443" s="126"/>
      <c r="K1443" s="126" t="s">
        <v>334</v>
      </c>
    </row>
    <row r="1444" spans="2:11" s="124" customFormat="1" ht="18" outlineLevel="1" thickBot="1" x14ac:dyDescent="0.3">
      <c r="B1444" s="85" t="str">
        <f>IF(J1444&lt;&gt;"",VALUE(LEFT(B1443,FIND("/",B1443&amp;"/")-1))+1,LEFT(B1443,FIND("/",B1443&amp;"/")-1)&amp;"/"&amp;IF(ISNUMBER(SEARCH("/",B1443)),VALUE(RIGHT(B1443,LEN(B1443)-FIND("/",B1443)))+1,1))</f>
        <v>20261030/2</v>
      </c>
      <c r="C1444" s="39" t="s">
        <v>730</v>
      </c>
      <c r="D1444" s="39" t="s">
        <v>150</v>
      </c>
      <c r="E1444" s="40" t="s">
        <v>904</v>
      </c>
      <c r="F1444" s="126" t="s">
        <v>10</v>
      </c>
      <c r="G1444" s="97">
        <v>4</v>
      </c>
      <c r="H1444" s="41">
        <v>140</v>
      </c>
      <c r="I1444" s="41">
        <f t="shared" si="110"/>
        <v>560</v>
      </c>
      <c r="J1444" s="126"/>
      <c r="K1444" s="126" t="s">
        <v>334</v>
      </c>
    </row>
    <row r="1445" spans="2:11" s="124" customFormat="1" ht="18" outlineLevel="1" thickBot="1" x14ac:dyDescent="0.3">
      <c r="B1445" s="85" t="str">
        <f>IF(J1445&lt;&gt;"",VALUE(LEFT(B1444,FIND("/",B1444&amp;"/")-1))+1,LEFT(B1444,FIND("/",B1444&amp;"/")-1)&amp;"/"&amp;IF(ISNUMBER(SEARCH("/",B1444)),VALUE(RIGHT(B1444,LEN(B1444)-FIND("/",B1444)))+1,1))</f>
        <v>20261030/3</v>
      </c>
      <c r="C1445" s="39" t="s">
        <v>730</v>
      </c>
      <c r="D1445" s="39" t="s">
        <v>150</v>
      </c>
      <c r="E1445" s="40" t="s">
        <v>904</v>
      </c>
      <c r="F1445" s="126" t="s">
        <v>10</v>
      </c>
      <c r="G1445" s="97">
        <v>4</v>
      </c>
      <c r="H1445" s="41">
        <v>120</v>
      </c>
      <c r="I1445" s="41">
        <f t="shared" si="110"/>
        <v>480</v>
      </c>
      <c r="J1445" s="126"/>
      <c r="K1445" s="126" t="s">
        <v>334</v>
      </c>
    </row>
    <row r="1446" spans="2:11" s="124" customFormat="1" ht="18" outlineLevel="1" thickBot="1" x14ac:dyDescent="0.3">
      <c r="B1446" s="85" t="str">
        <f>IF(J1446&lt;&gt;"",VALUE(LEFT(B1445,FIND("/",B1445&amp;"/")-1))+1,LEFT(B1445,FIND("/",B1445&amp;"/")-1)&amp;"/"&amp;IF(ISNUMBER(SEARCH("/",B1445)),VALUE(RIGHT(B1445,LEN(B1445)-FIND("/",B1445)))+1,1))</f>
        <v>20261030/4</v>
      </c>
      <c r="C1446" s="39" t="s">
        <v>730</v>
      </c>
      <c r="D1446" s="39" t="s">
        <v>150</v>
      </c>
      <c r="E1446" s="40" t="s">
        <v>904</v>
      </c>
      <c r="F1446" s="126" t="s">
        <v>10</v>
      </c>
      <c r="G1446" s="97">
        <v>4</v>
      </c>
      <c r="H1446" s="41">
        <v>95</v>
      </c>
      <c r="I1446" s="41">
        <f t="shared" si="110"/>
        <v>380</v>
      </c>
      <c r="J1446" s="126"/>
      <c r="K1446" s="126" t="s">
        <v>334</v>
      </c>
    </row>
    <row r="1447" spans="2:11" s="124" customFormat="1" ht="18" outlineLevel="1" thickBot="1" x14ac:dyDescent="0.3">
      <c r="B1447" s="85" t="str">
        <f>IF(J1447&lt;&gt;"",VALUE(LEFT(B1446,FIND("/",B1446&amp;"/")-1))+1,LEFT(B1446,FIND("/",B1446&amp;"/")-1)&amp;"/"&amp;IF(ISNUMBER(SEARCH("/",B1446)),VALUE(RIGHT(B1446,LEN(B1446)-FIND("/",B1446)))+1,1))</f>
        <v>20261030/5</v>
      </c>
      <c r="C1447" s="39" t="s">
        <v>730</v>
      </c>
      <c r="D1447" s="39" t="s">
        <v>150</v>
      </c>
      <c r="E1447" s="40" t="s">
        <v>904</v>
      </c>
      <c r="F1447" s="126" t="s">
        <v>10</v>
      </c>
      <c r="G1447" s="97">
        <v>10</v>
      </c>
      <c r="H1447" s="41">
        <v>328</v>
      </c>
      <c r="I1447" s="41">
        <f t="shared" si="110"/>
        <v>3280</v>
      </c>
      <c r="J1447" s="126"/>
      <c r="K1447" s="126" t="s">
        <v>334</v>
      </c>
    </row>
    <row r="1448" spans="2:11" s="124" customFormat="1" ht="18" outlineLevel="1" thickBot="1" x14ac:dyDescent="0.3">
      <c r="B1448" s="85" t="str">
        <f>IF(J1448&lt;&gt;"",VALUE(LEFT(B1447,FIND("/",B1447&amp;"/")-1))+1,LEFT(B1447,FIND("/",B1447&amp;"/")-1)&amp;"/"&amp;IF(ISNUMBER(SEARCH("/",B1447)),VALUE(RIGHT(B1447,LEN(B1447)-FIND("/",B1447)))+1,1))</f>
        <v>20261030/6</v>
      </c>
      <c r="C1448" s="39" t="s">
        <v>730</v>
      </c>
      <c r="D1448" s="39" t="s">
        <v>150</v>
      </c>
      <c r="E1448" s="40" t="s">
        <v>904</v>
      </c>
      <c r="F1448" s="126" t="s">
        <v>10</v>
      </c>
      <c r="G1448" s="97">
        <v>4</v>
      </c>
      <c r="H1448" s="41">
        <v>240</v>
      </c>
      <c r="I1448" s="41">
        <f t="shared" si="110"/>
        <v>960</v>
      </c>
      <c r="J1448" s="126"/>
      <c r="K1448" s="126" t="s">
        <v>334</v>
      </c>
    </row>
    <row r="1449" spans="2:11" s="124" customFormat="1" ht="18" outlineLevel="1" thickBot="1" x14ac:dyDescent="0.3">
      <c r="B1449" s="85" t="str">
        <f>IF(J1449&lt;&gt;"",VALUE(LEFT(B1448,FIND("/",B1448&amp;"/")-1))+1,LEFT(B1448,FIND("/",B1448&amp;"/")-1)&amp;"/"&amp;IF(ISNUMBER(SEARCH("/",B1448)),VALUE(RIGHT(B1448,LEN(B1448)-FIND("/",B1448)))+1,1))</f>
        <v>20261030/7</v>
      </c>
      <c r="C1449" s="39" t="s">
        <v>730</v>
      </c>
      <c r="D1449" s="39" t="s">
        <v>150</v>
      </c>
      <c r="E1449" s="40" t="s">
        <v>904</v>
      </c>
      <c r="F1449" s="126" t="s">
        <v>10</v>
      </c>
      <c r="G1449" s="97">
        <v>4</v>
      </c>
      <c r="H1449" s="41">
        <v>200</v>
      </c>
      <c r="I1449" s="41">
        <f t="shared" si="110"/>
        <v>800</v>
      </c>
      <c r="J1449" s="126"/>
      <c r="K1449" s="126" t="s">
        <v>334</v>
      </c>
    </row>
    <row r="1450" spans="2:11" s="124" customFormat="1" ht="18" outlineLevel="1" thickBot="1" x14ac:dyDescent="0.3">
      <c r="B1450" s="85" t="str">
        <f>IF(J1450&lt;&gt;"",VALUE(LEFT(B1449,FIND("/",B1449&amp;"/")-1))+1,LEFT(B1449,FIND("/",B1449&amp;"/")-1)&amp;"/"&amp;IF(ISNUMBER(SEARCH("/",B1449)),VALUE(RIGHT(B1449,LEN(B1449)-FIND("/",B1449)))+1,1))</f>
        <v>20261030/8</v>
      </c>
      <c r="C1450" s="39" t="s">
        <v>730</v>
      </c>
      <c r="D1450" s="39" t="s">
        <v>150</v>
      </c>
      <c r="E1450" s="40" t="s">
        <v>904</v>
      </c>
      <c r="F1450" s="126" t="s">
        <v>10</v>
      </c>
      <c r="G1450" s="97">
        <v>4</v>
      </c>
      <c r="H1450" s="41">
        <v>276</v>
      </c>
      <c r="I1450" s="41">
        <f t="shared" si="110"/>
        <v>1104</v>
      </c>
      <c r="J1450" s="126"/>
      <c r="K1450" s="126" t="s">
        <v>334</v>
      </c>
    </row>
    <row r="1451" spans="2:11" s="124" customFormat="1" ht="18" outlineLevel="1" thickBot="1" x14ac:dyDescent="0.3">
      <c r="B1451" s="85" t="str">
        <f>IF(J1451&lt;&gt;"",VALUE(LEFT(B1450,FIND("/",B1450&amp;"/")-1))+1,LEFT(B1450,FIND("/",B1450&amp;"/")-1)&amp;"/"&amp;IF(ISNUMBER(SEARCH("/",B1450)),VALUE(RIGHT(B1450,LEN(B1450)-FIND("/",B1450)))+1,1))</f>
        <v>20261030/9</v>
      </c>
      <c r="C1451" s="39" t="s">
        <v>730</v>
      </c>
      <c r="D1451" s="39" t="s">
        <v>150</v>
      </c>
      <c r="E1451" s="40" t="s">
        <v>904</v>
      </c>
      <c r="F1451" s="126" t="s">
        <v>10</v>
      </c>
      <c r="G1451" s="97">
        <v>4</v>
      </c>
      <c r="H1451" s="41">
        <v>490</v>
      </c>
      <c r="I1451" s="41">
        <f t="shared" si="110"/>
        <v>1960</v>
      </c>
      <c r="J1451" s="126"/>
      <c r="K1451" s="126" t="s">
        <v>334</v>
      </c>
    </row>
    <row r="1452" spans="2:11" s="124" customFormat="1" ht="18" outlineLevel="1" thickBot="1" x14ac:dyDescent="0.3">
      <c r="B1452" s="85" t="str">
        <f>IF(J1452&lt;&gt;"",VALUE(LEFT(B1451,FIND("/",B1451&amp;"/")-1))+1,LEFT(B1451,FIND("/",B1451&amp;"/")-1)&amp;"/"&amp;IF(ISNUMBER(SEARCH("/",B1451)),VALUE(RIGHT(B1451,LEN(B1451)-FIND("/",B1451)))+1,1))</f>
        <v>20261030/10</v>
      </c>
      <c r="C1452" s="39" t="s">
        <v>730</v>
      </c>
      <c r="D1452" s="39" t="s">
        <v>150</v>
      </c>
      <c r="E1452" s="40" t="s">
        <v>904</v>
      </c>
      <c r="F1452" s="126" t="s">
        <v>10</v>
      </c>
      <c r="G1452" s="97">
        <v>20</v>
      </c>
      <c r="H1452" s="41">
        <v>55</v>
      </c>
      <c r="I1452" s="41">
        <f t="shared" si="110"/>
        <v>1100</v>
      </c>
      <c r="J1452" s="126"/>
      <c r="K1452" s="126" t="s">
        <v>334</v>
      </c>
    </row>
    <row r="1453" spans="2:11" s="124" customFormat="1" ht="18" outlineLevel="1" thickBot="1" x14ac:dyDescent="0.3">
      <c r="B1453" s="85" t="str">
        <f>IF(J1453&lt;&gt;"",VALUE(LEFT(B1452,FIND("/",B1452&amp;"/")-1))+1,LEFT(B1452,FIND("/",B1452&amp;"/")-1)&amp;"/"&amp;IF(ISNUMBER(SEARCH("/",B1452)),VALUE(RIGHT(B1452,LEN(B1452)-FIND("/",B1452)))+1,1))</f>
        <v>20261030/11</v>
      </c>
      <c r="C1453" s="39" t="s">
        <v>730</v>
      </c>
      <c r="D1453" s="39" t="s">
        <v>150</v>
      </c>
      <c r="E1453" s="40" t="s">
        <v>904</v>
      </c>
      <c r="F1453" s="126" t="s">
        <v>10</v>
      </c>
      <c r="G1453" s="97">
        <v>10</v>
      </c>
      <c r="H1453" s="41">
        <v>560</v>
      </c>
      <c r="I1453" s="41">
        <f t="shared" si="110"/>
        <v>5600</v>
      </c>
      <c r="J1453" s="126"/>
      <c r="K1453" s="126" t="s">
        <v>334</v>
      </c>
    </row>
    <row r="1454" spans="2:11" s="124" customFormat="1" ht="18" outlineLevel="1" thickBot="1" x14ac:dyDescent="0.3">
      <c r="B1454" s="85" t="str">
        <f>IF(J1454&lt;&gt;"",VALUE(LEFT(B1453,FIND("/",B1453&amp;"/")-1))+1,LEFT(B1453,FIND("/",B1453&amp;"/")-1)&amp;"/"&amp;IF(ISNUMBER(SEARCH("/",B1453)),VALUE(RIGHT(B1453,LEN(B1453)-FIND("/",B1453)))+1,1))</f>
        <v>20261030/12</v>
      </c>
      <c r="C1454" s="39" t="s">
        <v>730</v>
      </c>
      <c r="D1454" s="39" t="s">
        <v>150</v>
      </c>
      <c r="E1454" s="40" t="s">
        <v>904</v>
      </c>
      <c r="F1454" s="126" t="s">
        <v>10</v>
      </c>
      <c r="G1454" s="97">
        <v>10</v>
      </c>
      <c r="H1454" s="41">
        <v>1088</v>
      </c>
      <c r="I1454" s="41">
        <f t="shared" si="110"/>
        <v>10880</v>
      </c>
      <c r="J1454" s="126"/>
      <c r="K1454" s="126" t="s">
        <v>334</v>
      </c>
    </row>
    <row r="1455" spans="2:11" s="124" customFormat="1" ht="18" outlineLevel="1" thickBot="1" x14ac:dyDescent="0.3">
      <c r="B1455" s="85" t="str">
        <f>IF(J1455&lt;&gt;"",VALUE(LEFT(B1454,FIND("/",B1454&amp;"/")-1))+1,LEFT(B1454,FIND("/",B1454&amp;"/")-1)&amp;"/"&amp;IF(ISNUMBER(SEARCH("/",B1454)),VALUE(RIGHT(B1454,LEN(B1454)-FIND("/",B1454)))+1,1))</f>
        <v>20261030/13</v>
      </c>
      <c r="C1455" s="39" t="s">
        <v>730</v>
      </c>
      <c r="D1455" s="39" t="s">
        <v>150</v>
      </c>
      <c r="E1455" s="40" t="s">
        <v>904</v>
      </c>
      <c r="F1455" s="126" t="s">
        <v>10</v>
      </c>
      <c r="G1455" s="97">
        <v>10</v>
      </c>
      <c r="H1455" s="41">
        <v>608</v>
      </c>
      <c r="I1455" s="41">
        <f t="shared" si="110"/>
        <v>6080</v>
      </c>
      <c r="J1455" s="126"/>
      <c r="K1455" s="126" t="s">
        <v>334</v>
      </c>
    </row>
    <row r="1456" spans="2:11" s="124" customFormat="1" ht="18" outlineLevel="1" thickBot="1" x14ac:dyDescent="0.3">
      <c r="B1456" s="85" t="str">
        <f>IF(J1456&lt;&gt;"",VALUE(LEFT(B1455,FIND("/",B1455&amp;"/")-1))+1,LEFT(B1455,FIND("/",B1455&amp;"/")-1)&amp;"/"&amp;IF(ISNUMBER(SEARCH("/",B1455)),VALUE(RIGHT(B1455,LEN(B1455)-FIND("/",B1455)))+1,1))</f>
        <v>20261030/14</v>
      </c>
      <c r="C1456" s="39" t="s">
        <v>730</v>
      </c>
      <c r="D1456" s="39" t="s">
        <v>150</v>
      </c>
      <c r="E1456" s="40" t="s">
        <v>904</v>
      </c>
      <c r="F1456" s="126" t="s">
        <v>10</v>
      </c>
      <c r="G1456" s="97">
        <v>10</v>
      </c>
      <c r="H1456" s="41">
        <v>650</v>
      </c>
      <c r="I1456" s="41">
        <f t="shared" si="110"/>
        <v>6500</v>
      </c>
      <c r="J1456" s="126"/>
      <c r="K1456" s="126" t="s">
        <v>334</v>
      </c>
    </row>
    <row r="1457" spans="2:11" s="124" customFormat="1" ht="18" outlineLevel="1" thickBot="1" x14ac:dyDescent="0.3">
      <c r="B1457" s="85" t="str">
        <f>IF(J1457&lt;&gt;"",VALUE(LEFT(B1456,FIND("/",B1456&amp;"/")-1))+1,LEFT(B1456,FIND("/",B1456&amp;"/")-1)&amp;"/"&amp;IF(ISNUMBER(SEARCH("/",B1456)),VALUE(RIGHT(B1456,LEN(B1456)-FIND("/",B1456)))+1,1))</f>
        <v>20261030/15</v>
      </c>
      <c r="C1457" s="39" t="s">
        <v>730</v>
      </c>
      <c r="D1457" s="39" t="s">
        <v>150</v>
      </c>
      <c r="E1457" s="40" t="s">
        <v>904</v>
      </c>
      <c r="F1457" s="126" t="s">
        <v>10</v>
      </c>
      <c r="G1457" s="97">
        <v>10</v>
      </c>
      <c r="H1457" s="41">
        <v>696</v>
      </c>
      <c r="I1457" s="41">
        <f t="shared" si="110"/>
        <v>6960</v>
      </c>
      <c r="J1457" s="126"/>
      <c r="K1457" s="126" t="s">
        <v>334</v>
      </c>
    </row>
    <row r="1458" spans="2:11" s="124" customFormat="1" ht="18" outlineLevel="1" thickBot="1" x14ac:dyDescent="0.3">
      <c r="B1458" s="85" t="str">
        <f>IF(J1458&lt;&gt;"",VALUE(LEFT(B1457,FIND("/",B1457&amp;"/")-1))+1,LEFT(B1457,FIND("/",B1457&amp;"/")-1)&amp;"/"&amp;IF(ISNUMBER(SEARCH("/",B1457)),VALUE(RIGHT(B1457,LEN(B1457)-FIND("/",B1457)))+1,1))</f>
        <v>20261030/16</v>
      </c>
      <c r="C1458" s="39" t="s">
        <v>730</v>
      </c>
      <c r="D1458" s="39" t="s">
        <v>150</v>
      </c>
      <c r="E1458" s="40" t="s">
        <v>904</v>
      </c>
      <c r="F1458" s="126" t="s">
        <v>10</v>
      </c>
      <c r="G1458" s="97">
        <v>10</v>
      </c>
      <c r="H1458" s="41">
        <v>864</v>
      </c>
      <c r="I1458" s="41">
        <f t="shared" si="110"/>
        <v>8640</v>
      </c>
      <c r="J1458" s="126"/>
      <c r="K1458" s="126" t="s">
        <v>334</v>
      </c>
    </row>
    <row r="1459" spans="2:11" s="124" customFormat="1" ht="18" outlineLevel="1" thickBot="1" x14ac:dyDescent="0.3">
      <c r="B1459" s="85" t="str">
        <f>IF(J1459&lt;&gt;"",VALUE(LEFT(B1458,FIND("/",B1458&amp;"/")-1))+1,LEFT(B1458,FIND("/",B1458&amp;"/")-1)&amp;"/"&amp;IF(ISNUMBER(SEARCH("/",B1458)),VALUE(RIGHT(B1458,LEN(B1458)-FIND("/",B1458)))+1,1))</f>
        <v>20261030/17</v>
      </c>
      <c r="C1459" s="39" t="s">
        <v>730</v>
      </c>
      <c r="D1459" s="39" t="s">
        <v>150</v>
      </c>
      <c r="E1459" s="40" t="s">
        <v>904</v>
      </c>
      <c r="F1459" s="126" t="s">
        <v>10</v>
      </c>
      <c r="G1459" s="97">
        <v>6</v>
      </c>
      <c r="H1459" s="41">
        <v>920</v>
      </c>
      <c r="I1459" s="41">
        <f t="shared" si="110"/>
        <v>5520</v>
      </c>
      <c r="J1459" s="126"/>
      <c r="K1459" s="126" t="s">
        <v>334</v>
      </c>
    </row>
    <row r="1460" spans="2:11" s="124" customFormat="1" ht="18" outlineLevel="1" thickBot="1" x14ac:dyDescent="0.3">
      <c r="B1460" s="85" t="str">
        <f>IF(J1460&lt;&gt;"",VALUE(LEFT(B1459,FIND("/",B1459&amp;"/")-1))+1,LEFT(B1459,FIND("/",B1459&amp;"/")-1)&amp;"/"&amp;IF(ISNUMBER(SEARCH("/",B1459)),VALUE(RIGHT(B1459,LEN(B1459)-FIND("/",B1459)))+1,1))</f>
        <v>20261030/18</v>
      </c>
      <c r="C1460" s="39" t="s">
        <v>730</v>
      </c>
      <c r="D1460" s="39" t="s">
        <v>150</v>
      </c>
      <c r="E1460" s="40" t="s">
        <v>904</v>
      </c>
      <c r="F1460" s="126" t="s">
        <v>10</v>
      </c>
      <c r="G1460" s="97">
        <v>4</v>
      </c>
      <c r="H1460" s="41">
        <v>1100</v>
      </c>
      <c r="I1460" s="41">
        <f t="shared" si="110"/>
        <v>4400</v>
      </c>
      <c r="J1460" s="126"/>
      <c r="K1460" s="126" t="s">
        <v>334</v>
      </c>
    </row>
    <row r="1461" spans="2:11" s="124" customFormat="1" ht="18" outlineLevel="1" thickBot="1" x14ac:dyDescent="0.3">
      <c r="B1461" s="85" t="str">
        <f>IF(J1461&lt;&gt;"",VALUE(LEFT(B1460,FIND("/",B1460&amp;"/")-1))+1,LEFT(B1460,FIND("/",B1460&amp;"/")-1)&amp;"/"&amp;IF(ISNUMBER(SEARCH("/",B1460)),VALUE(RIGHT(B1460,LEN(B1460)-FIND("/",B1460)))+1,1))</f>
        <v>20261030/19</v>
      </c>
      <c r="C1461" s="39" t="s">
        <v>730</v>
      </c>
      <c r="D1461" s="39" t="s">
        <v>150</v>
      </c>
      <c r="E1461" s="40" t="s">
        <v>904</v>
      </c>
      <c r="F1461" s="126" t="s">
        <v>10</v>
      </c>
      <c r="G1461" s="97">
        <v>8</v>
      </c>
      <c r="H1461" s="41">
        <v>928</v>
      </c>
      <c r="I1461" s="41">
        <f t="shared" si="110"/>
        <v>7424</v>
      </c>
      <c r="J1461" s="126"/>
      <c r="K1461" s="126" t="s">
        <v>334</v>
      </c>
    </row>
    <row r="1462" spans="2:11" s="124" customFormat="1" ht="18" outlineLevel="1" thickBot="1" x14ac:dyDescent="0.3">
      <c r="B1462" s="85" t="str">
        <f>IF(J1462&lt;&gt;"",VALUE(LEFT(B1461,FIND("/",B1461&amp;"/")-1))+1,LEFT(B1461,FIND("/",B1461&amp;"/")-1)&amp;"/"&amp;IF(ISNUMBER(SEARCH("/",B1461)),VALUE(RIGHT(B1461,LEN(B1461)-FIND("/",B1461)))+1,1))</f>
        <v>20261030/20</v>
      </c>
      <c r="C1462" s="39" t="s">
        <v>730</v>
      </c>
      <c r="D1462" s="39" t="s">
        <v>150</v>
      </c>
      <c r="E1462" s="40" t="s">
        <v>904</v>
      </c>
      <c r="F1462" s="126" t="s">
        <v>10</v>
      </c>
      <c r="G1462" s="97">
        <v>20</v>
      </c>
      <c r="H1462" s="41">
        <v>1440</v>
      </c>
      <c r="I1462" s="41">
        <f t="shared" si="110"/>
        <v>28800</v>
      </c>
      <c r="J1462" s="126"/>
      <c r="K1462" s="126" t="s">
        <v>334</v>
      </c>
    </row>
    <row r="1463" spans="2:11" s="124" customFormat="1" ht="18" outlineLevel="1" thickBot="1" x14ac:dyDescent="0.3">
      <c r="B1463" s="85" t="str">
        <f>IF(J1463&lt;&gt;"",VALUE(LEFT(B1462,FIND("/",B1462&amp;"/")-1))+1,LEFT(B1462,FIND("/",B1462&amp;"/")-1)&amp;"/"&amp;IF(ISNUMBER(SEARCH("/",B1462)),VALUE(RIGHT(B1462,LEN(B1462)-FIND("/",B1462)))+1,1))</f>
        <v>20261030/21</v>
      </c>
      <c r="C1463" s="39" t="s">
        <v>730</v>
      </c>
      <c r="D1463" s="39" t="s">
        <v>150</v>
      </c>
      <c r="E1463" s="40" t="s">
        <v>904</v>
      </c>
      <c r="F1463" s="126" t="s">
        <v>10</v>
      </c>
      <c r="G1463" s="97">
        <v>10</v>
      </c>
      <c r="H1463" s="41">
        <v>560</v>
      </c>
      <c r="I1463" s="41">
        <f t="shared" si="110"/>
        <v>5600</v>
      </c>
      <c r="J1463" s="126"/>
      <c r="K1463" s="126" t="s">
        <v>334</v>
      </c>
    </row>
    <row r="1464" spans="2:11" s="124" customFormat="1" ht="18" outlineLevel="1" thickBot="1" x14ac:dyDescent="0.3">
      <c r="B1464" s="85" t="str">
        <f>IF(J1464&lt;&gt;"",VALUE(LEFT(B1463,FIND("/",B1463&amp;"/")-1))+1,LEFT(B1463,FIND("/",B1463&amp;"/")-1)&amp;"/"&amp;IF(ISNUMBER(SEARCH("/",B1463)),VALUE(RIGHT(B1463,LEN(B1463)-FIND("/",B1463)))+1,1))</f>
        <v>20261030/22</v>
      </c>
      <c r="C1464" s="39" t="s">
        <v>730</v>
      </c>
      <c r="D1464" s="39" t="s">
        <v>150</v>
      </c>
      <c r="E1464" s="40" t="s">
        <v>904</v>
      </c>
      <c r="F1464" s="126" t="s">
        <v>10</v>
      </c>
      <c r="G1464" s="97">
        <v>10</v>
      </c>
      <c r="H1464" s="41">
        <v>664</v>
      </c>
      <c r="I1464" s="41">
        <f t="shared" si="110"/>
        <v>6640</v>
      </c>
      <c r="J1464" s="126"/>
      <c r="K1464" s="126" t="s">
        <v>334</v>
      </c>
    </row>
    <row r="1465" spans="2:11" s="124" customFormat="1" ht="18" outlineLevel="1" thickBot="1" x14ac:dyDescent="0.3">
      <c r="B1465" s="85" t="str">
        <f>IF(J1465&lt;&gt;"",VALUE(LEFT(B1464,FIND("/",B1464&amp;"/")-1))+1,LEFT(B1464,FIND("/",B1464&amp;"/")-1)&amp;"/"&amp;IF(ISNUMBER(SEARCH("/",B1464)),VALUE(RIGHT(B1464,LEN(B1464)-FIND("/",B1464)))+1,1))</f>
        <v>20261030/23</v>
      </c>
      <c r="C1465" s="39" t="s">
        <v>730</v>
      </c>
      <c r="D1465" s="39" t="s">
        <v>150</v>
      </c>
      <c r="E1465" s="40" t="s">
        <v>904</v>
      </c>
      <c r="F1465" s="126" t="s">
        <v>10</v>
      </c>
      <c r="G1465" s="97">
        <v>10</v>
      </c>
      <c r="H1465" s="41">
        <v>680</v>
      </c>
      <c r="I1465" s="41">
        <f t="shared" si="110"/>
        <v>6800</v>
      </c>
      <c r="J1465" s="126"/>
      <c r="K1465" s="126" t="s">
        <v>334</v>
      </c>
    </row>
    <row r="1466" spans="2:11" s="124" customFormat="1" ht="18" outlineLevel="1" thickBot="1" x14ac:dyDescent="0.3">
      <c r="B1466" s="85" t="str">
        <f>IF(J1466&lt;&gt;"",VALUE(LEFT(B1465,FIND("/",B1465&amp;"/")-1))+1,LEFT(B1465,FIND("/",B1465&amp;"/")-1)&amp;"/"&amp;IF(ISNUMBER(SEARCH("/",B1465)),VALUE(RIGHT(B1465,LEN(B1465)-FIND("/",B1465)))+1,1))</f>
        <v>20261030/24</v>
      </c>
      <c r="C1466" s="39" t="s">
        <v>730</v>
      </c>
      <c r="D1466" s="39" t="s">
        <v>150</v>
      </c>
      <c r="E1466" s="40" t="s">
        <v>904</v>
      </c>
      <c r="F1466" s="126" t="s">
        <v>10</v>
      </c>
      <c r="G1466" s="97">
        <v>6</v>
      </c>
      <c r="H1466" s="41">
        <v>1808</v>
      </c>
      <c r="I1466" s="41">
        <f t="shared" si="110"/>
        <v>10848</v>
      </c>
      <c r="J1466" s="126"/>
      <c r="K1466" s="126" t="s">
        <v>334</v>
      </c>
    </row>
    <row r="1467" spans="2:11" s="124" customFormat="1" ht="18" outlineLevel="1" thickBot="1" x14ac:dyDescent="0.3">
      <c r="B1467" s="85" t="str">
        <f>IF(J1467&lt;&gt;"",VALUE(LEFT(B1466,FIND("/",B1466&amp;"/")-1))+1,LEFT(B1466,FIND("/",B1466&amp;"/")-1)&amp;"/"&amp;IF(ISNUMBER(SEARCH("/",B1466)),VALUE(RIGHT(B1466,LEN(B1466)-FIND("/",B1466)))+1,1))</f>
        <v>20261030/25</v>
      </c>
      <c r="C1467" s="39" t="s">
        <v>730</v>
      </c>
      <c r="D1467" s="39" t="s">
        <v>150</v>
      </c>
      <c r="E1467" s="40" t="s">
        <v>904</v>
      </c>
      <c r="F1467" s="126" t="s">
        <v>10</v>
      </c>
      <c r="G1467" s="97">
        <v>4</v>
      </c>
      <c r="H1467" s="41">
        <v>3040</v>
      </c>
      <c r="I1467" s="41">
        <f t="shared" si="110"/>
        <v>12160</v>
      </c>
      <c r="J1467" s="126"/>
      <c r="K1467" s="126" t="s">
        <v>334</v>
      </c>
    </row>
    <row r="1468" spans="2:11" s="124" customFormat="1" ht="18" outlineLevel="1" thickBot="1" x14ac:dyDescent="0.3">
      <c r="B1468" s="85" t="str">
        <f>IF(J1468&lt;&gt;"",VALUE(LEFT(B1467,FIND("/",B1467&amp;"/")-1))+1,LEFT(B1467,FIND("/",B1467&amp;"/")-1)&amp;"/"&amp;IF(ISNUMBER(SEARCH("/",B1467)),VALUE(RIGHT(B1467,LEN(B1467)-FIND("/",B1467)))+1,1))</f>
        <v>20261030/26</v>
      </c>
      <c r="C1468" s="39" t="s">
        <v>730</v>
      </c>
      <c r="D1468" s="39" t="s">
        <v>150</v>
      </c>
      <c r="E1468" s="40" t="s">
        <v>904</v>
      </c>
      <c r="F1468" s="126" t="s">
        <v>10</v>
      </c>
      <c r="G1468" s="97">
        <v>4</v>
      </c>
      <c r="H1468" s="41">
        <v>3730</v>
      </c>
      <c r="I1468" s="41">
        <f t="shared" si="110"/>
        <v>14920</v>
      </c>
      <c r="J1468" s="126"/>
      <c r="K1468" s="126" t="s">
        <v>334</v>
      </c>
    </row>
    <row r="1469" spans="2:11" s="124" customFormat="1" ht="18" outlineLevel="1" thickBot="1" x14ac:dyDescent="0.3">
      <c r="B1469" s="85" t="str">
        <f>IF(J1469&lt;&gt;"",VALUE(LEFT(B1468,FIND("/",B1468&amp;"/")-1))+1,LEFT(B1468,FIND("/",B1468&amp;"/")-1)&amp;"/"&amp;IF(ISNUMBER(SEARCH("/",B1468)),VALUE(RIGHT(B1468,LEN(B1468)-FIND("/",B1468)))+1,1))</f>
        <v>20261030/27</v>
      </c>
      <c r="C1469" s="39" t="s">
        <v>730</v>
      </c>
      <c r="D1469" s="39" t="s">
        <v>150</v>
      </c>
      <c r="E1469" s="40" t="s">
        <v>904</v>
      </c>
      <c r="F1469" s="126" t="s">
        <v>10</v>
      </c>
      <c r="G1469" s="97">
        <v>4</v>
      </c>
      <c r="H1469" s="41">
        <v>3680</v>
      </c>
      <c r="I1469" s="41">
        <f t="shared" si="110"/>
        <v>14720</v>
      </c>
      <c r="J1469" s="126"/>
      <c r="K1469" s="126" t="s">
        <v>334</v>
      </c>
    </row>
    <row r="1470" spans="2:11" s="124" customFormat="1" ht="18" outlineLevel="1" thickBot="1" x14ac:dyDescent="0.3">
      <c r="B1470" s="85" t="str">
        <f>IF(J1470&lt;&gt;"",VALUE(LEFT(B1469,FIND("/",B1469&amp;"/")-1))+1,LEFT(B1469,FIND("/",B1469&amp;"/")-1)&amp;"/"&amp;IF(ISNUMBER(SEARCH("/",B1469)),VALUE(RIGHT(B1469,LEN(B1469)-FIND("/",B1469)))+1,1))</f>
        <v>20261030/28</v>
      </c>
      <c r="C1470" s="39" t="s">
        <v>730</v>
      </c>
      <c r="D1470" s="39" t="s">
        <v>150</v>
      </c>
      <c r="E1470" s="40" t="s">
        <v>904</v>
      </c>
      <c r="F1470" s="126" t="s">
        <v>10</v>
      </c>
      <c r="G1470" s="97">
        <v>4</v>
      </c>
      <c r="H1470" s="41">
        <v>3500</v>
      </c>
      <c r="I1470" s="41">
        <f t="shared" si="110"/>
        <v>14000</v>
      </c>
      <c r="J1470" s="126"/>
      <c r="K1470" s="126" t="s">
        <v>334</v>
      </c>
    </row>
    <row r="1471" spans="2:11" s="124" customFormat="1" ht="18" outlineLevel="1" thickBot="1" x14ac:dyDescent="0.3">
      <c r="B1471" s="85" t="str">
        <f>IF(J1471&lt;&gt;"",VALUE(LEFT(B1470,FIND("/",B1470&amp;"/")-1))+1,LEFT(B1470,FIND("/",B1470&amp;"/")-1)&amp;"/"&amp;IF(ISNUMBER(SEARCH("/",B1470)),VALUE(RIGHT(B1470,LEN(B1470)-FIND("/",B1470)))+1,1))</f>
        <v>20261030/29</v>
      </c>
      <c r="C1471" s="39" t="s">
        <v>730</v>
      </c>
      <c r="D1471" s="39" t="s">
        <v>150</v>
      </c>
      <c r="E1471" s="40" t="s">
        <v>904</v>
      </c>
      <c r="F1471" s="126" t="s">
        <v>10</v>
      </c>
      <c r="G1471" s="97">
        <v>10</v>
      </c>
      <c r="H1471" s="41">
        <v>392</v>
      </c>
      <c r="I1471" s="41">
        <f t="shared" si="110"/>
        <v>3920</v>
      </c>
      <c r="J1471" s="126"/>
      <c r="K1471" s="126" t="s">
        <v>334</v>
      </c>
    </row>
    <row r="1472" spans="2:11" s="124" customFormat="1" ht="18" outlineLevel="1" thickBot="1" x14ac:dyDescent="0.3">
      <c r="B1472" s="85" t="str">
        <f>IF(J1472&lt;&gt;"",VALUE(LEFT(B1471,FIND("/",B1471&amp;"/")-1))+1,LEFT(B1471,FIND("/",B1471&amp;"/")-1)&amp;"/"&amp;IF(ISNUMBER(SEARCH("/",B1471)),VALUE(RIGHT(B1471,LEN(B1471)-FIND("/",B1471)))+1,1))</f>
        <v>20261030/30</v>
      </c>
      <c r="C1472" s="39" t="s">
        <v>730</v>
      </c>
      <c r="D1472" s="39" t="s">
        <v>150</v>
      </c>
      <c r="E1472" s="40" t="s">
        <v>904</v>
      </c>
      <c r="F1472" s="126" t="s">
        <v>10</v>
      </c>
      <c r="G1472" s="97">
        <v>10</v>
      </c>
      <c r="H1472" s="41">
        <v>400</v>
      </c>
      <c r="I1472" s="41">
        <f t="shared" si="110"/>
        <v>4000</v>
      </c>
      <c r="J1472" s="126"/>
      <c r="K1472" s="126" t="s">
        <v>334</v>
      </c>
    </row>
    <row r="1473" spans="2:11" s="124" customFormat="1" ht="18" outlineLevel="1" thickBot="1" x14ac:dyDescent="0.3">
      <c r="B1473" s="85" t="str">
        <f>IF(J1473&lt;&gt;"",VALUE(LEFT(B1472,FIND("/",B1472&amp;"/")-1))+1,LEFT(B1472,FIND("/",B1472&amp;"/")-1)&amp;"/"&amp;IF(ISNUMBER(SEARCH("/",B1472)),VALUE(RIGHT(B1472,LEN(B1472)-FIND("/",B1472)))+1,1))</f>
        <v>20261030/31</v>
      </c>
      <c r="C1473" s="39" t="s">
        <v>730</v>
      </c>
      <c r="D1473" s="39" t="s">
        <v>150</v>
      </c>
      <c r="E1473" s="40" t="s">
        <v>904</v>
      </c>
      <c r="F1473" s="126" t="s">
        <v>10</v>
      </c>
      <c r="G1473" s="97">
        <v>10</v>
      </c>
      <c r="H1473" s="41">
        <v>664</v>
      </c>
      <c r="I1473" s="41">
        <f t="shared" si="110"/>
        <v>6640</v>
      </c>
      <c r="J1473" s="126"/>
      <c r="K1473" s="126" t="s">
        <v>334</v>
      </c>
    </row>
    <row r="1474" spans="2:11" s="124" customFormat="1" ht="18" outlineLevel="1" thickBot="1" x14ac:dyDescent="0.3">
      <c r="B1474" s="85" t="str">
        <f>IF(J1474&lt;&gt;"",VALUE(LEFT(B1473,FIND("/",B1473&amp;"/")-1))+1,LEFT(B1473,FIND("/",B1473&amp;"/")-1)&amp;"/"&amp;IF(ISNUMBER(SEARCH("/",B1473)),VALUE(RIGHT(B1473,LEN(B1473)-FIND("/",B1473)))+1,1))</f>
        <v>20261030/32</v>
      </c>
      <c r="C1474" s="39" t="s">
        <v>730</v>
      </c>
      <c r="D1474" s="39" t="s">
        <v>150</v>
      </c>
      <c r="E1474" s="40" t="s">
        <v>904</v>
      </c>
      <c r="F1474" s="126" t="s">
        <v>10</v>
      </c>
      <c r="G1474" s="97">
        <v>10</v>
      </c>
      <c r="H1474" s="41">
        <v>392</v>
      </c>
      <c r="I1474" s="41">
        <f t="shared" si="110"/>
        <v>3920</v>
      </c>
      <c r="J1474" s="126"/>
      <c r="K1474" s="126" t="s">
        <v>334</v>
      </c>
    </row>
    <row r="1475" spans="2:11" s="124" customFormat="1" ht="18" outlineLevel="1" thickBot="1" x14ac:dyDescent="0.3">
      <c r="B1475" s="85" t="str">
        <f>IF(J1475&lt;&gt;"",VALUE(LEFT(B1474,FIND("/",B1474&amp;"/")-1))+1,LEFT(B1474,FIND("/",B1474&amp;"/")-1)&amp;"/"&amp;IF(ISNUMBER(SEARCH("/",B1474)),VALUE(RIGHT(B1474,LEN(B1474)-FIND("/",B1474)))+1,1))</f>
        <v>20261030/33</v>
      </c>
      <c r="C1475" s="39" t="s">
        <v>730</v>
      </c>
      <c r="D1475" s="39" t="s">
        <v>150</v>
      </c>
      <c r="E1475" s="40" t="s">
        <v>904</v>
      </c>
      <c r="F1475" s="126" t="s">
        <v>10</v>
      </c>
      <c r="G1475" s="97">
        <v>6</v>
      </c>
      <c r="H1475" s="41">
        <v>1528</v>
      </c>
      <c r="I1475" s="41">
        <f t="shared" si="110"/>
        <v>9168</v>
      </c>
      <c r="J1475" s="126"/>
      <c r="K1475" s="126" t="s">
        <v>334</v>
      </c>
    </row>
    <row r="1476" spans="2:11" s="124" customFormat="1" ht="18" outlineLevel="1" thickBot="1" x14ac:dyDescent="0.3">
      <c r="B1476" s="85" t="str">
        <f>IF(J1476&lt;&gt;"",VALUE(LEFT(B1475,FIND("/",B1475&amp;"/")-1))+1,LEFT(B1475,FIND("/",B1475&amp;"/")-1)&amp;"/"&amp;IF(ISNUMBER(SEARCH("/",B1475)),VALUE(RIGHT(B1475,LEN(B1475)-FIND("/",B1475)))+1,1))</f>
        <v>20261030/34</v>
      </c>
      <c r="C1476" s="39" t="s">
        <v>730</v>
      </c>
      <c r="D1476" s="39" t="s">
        <v>150</v>
      </c>
      <c r="E1476" s="40" t="s">
        <v>904</v>
      </c>
      <c r="F1476" s="126" t="s">
        <v>10</v>
      </c>
      <c r="G1476" s="97">
        <v>3</v>
      </c>
      <c r="H1476" s="41">
        <v>4360</v>
      </c>
      <c r="I1476" s="41">
        <f t="shared" si="110"/>
        <v>13080</v>
      </c>
      <c r="J1476" s="126"/>
      <c r="K1476" s="126" t="s">
        <v>334</v>
      </c>
    </row>
    <row r="1477" spans="2:11" s="124" customFormat="1" ht="18" outlineLevel="1" thickBot="1" x14ac:dyDescent="0.3">
      <c r="B1477" s="85" t="str">
        <f>IF(J1477&lt;&gt;"",VALUE(LEFT(B1476,FIND("/",B1476&amp;"/")-1))+1,LEFT(B1476,FIND("/",B1476&amp;"/")-1)&amp;"/"&amp;IF(ISNUMBER(SEARCH("/",B1476)),VALUE(RIGHT(B1476,LEN(B1476)-FIND("/",B1476)))+1,1))</f>
        <v>20261030/35</v>
      </c>
      <c r="C1477" s="39" t="s">
        <v>730</v>
      </c>
      <c r="D1477" s="39" t="s">
        <v>150</v>
      </c>
      <c r="E1477" s="40" t="s">
        <v>904</v>
      </c>
      <c r="F1477" s="126" t="s">
        <v>10</v>
      </c>
      <c r="G1477" s="97">
        <v>2</v>
      </c>
      <c r="H1477" s="41">
        <v>7300</v>
      </c>
      <c r="I1477" s="41">
        <f t="shared" si="110"/>
        <v>14600</v>
      </c>
      <c r="J1477" s="126"/>
      <c r="K1477" s="126" t="s">
        <v>334</v>
      </c>
    </row>
    <row r="1478" spans="2:11" s="124" customFormat="1" ht="18" outlineLevel="1" thickBot="1" x14ac:dyDescent="0.3">
      <c r="B1478" s="85" t="str">
        <f>IF(J1478&lt;&gt;"",VALUE(LEFT(B1477,FIND("/",B1477&amp;"/")-1))+1,LEFT(B1477,FIND("/",B1477&amp;"/")-1)&amp;"/"&amp;IF(ISNUMBER(SEARCH("/",B1477)),VALUE(RIGHT(B1477,LEN(B1477)-FIND("/",B1477)))+1,1))</f>
        <v>20261030/36</v>
      </c>
      <c r="C1478" s="39" t="s">
        <v>730</v>
      </c>
      <c r="D1478" s="39" t="s">
        <v>150</v>
      </c>
      <c r="E1478" s="40" t="s">
        <v>904</v>
      </c>
      <c r="F1478" s="126" t="s">
        <v>10</v>
      </c>
      <c r="G1478" s="97">
        <v>4</v>
      </c>
      <c r="H1478" s="41">
        <v>7120</v>
      </c>
      <c r="I1478" s="41">
        <f t="shared" si="110"/>
        <v>28480</v>
      </c>
      <c r="J1478" s="126"/>
      <c r="K1478" s="126" t="s">
        <v>334</v>
      </c>
    </row>
    <row r="1479" spans="2:11" s="124" customFormat="1" ht="18" outlineLevel="1" thickBot="1" x14ac:dyDescent="0.3">
      <c r="B1479" s="85" t="str">
        <f>IF(J1479&lt;&gt;"",VALUE(LEFT(B1478,FIND("/",B1478&amp;"/")-1))+1,LEFT(B1478,FIND("/",B1478&amp;"/")-1)&amp;"/"&amp;IF(ISNUMBER(SEARCH("/",B1478)),VALUE(RIGHT(B1478,LEN(B1478)-FIND("/",B1478)))+1,1))</f>
        <v>20261030/37</v>
      </c>
      <c r="C1479" s="39" t="s">
        <v>730</v>
      </c>
      <c r="D1479" s="39" t="s">
        <v>150</v>
      </c>
      <c r="E1479" s="40" t="s">
        <v>904</v>
      </c>
      <c r="F1479" s="126" t="s">
        <v>10</v>
      </c>
      <c r="G1479" s="97">
        <v>10</v>
      </c>
      <c r="H1479" s="41">
        <v>1688</v>
      </c>
      <c r="I1479" s="41">
        <f t="shared" si="110"/>
        <v>16880</v>
      </c>
      <c r="J1479" s="126"/>
      <c r="K1479" s="126" t="s">
        <v>334</v>
      </c>
    </row>
    <row r="1480" spans="2:11" s="124" customFormat="1" ht="18" outlineLevel="1" thickBot="1" x14ac:dyDescent="0.3">
      <c r="B1480" s="85" t="str">
        <f>IF(J1480&lt;&gt;"",VALUE(LEFT(B1479,FIND("/",B1479&amp;"/")-1))+1,LEFT(B1479,FIND("/",B1479&amp;"/")-1)&amp;"/"&amp;IF(ISNUMBER(SEARCH("/",B1479)),VALUE(RIGHT(B1479,LEN(B1479)-FIND("/",B1479)))+1,1))</f>
        <v>20261030/38</v>
      </c>
      <c r="C1480" s="39" t="s">
        <v>730</v>
      </c>
      <c r="D1480" s="39" t="s">
        <v>150</v>
      </c>
      <c r="E1480" s="40" t="s">
        <v>904</v>
      </c>
      <c r="F1480" s="126" t="s">
        <v>10</v>
      </c>
      <c r="G1480" s="97">
        <v>20</v>
      </c>
      <c r="H1480" s="41">
        <v>856</v>
      </c>
      <c r="I1480" s="41">
        <f t="shared" si="110"/>
        <v>17120</v>
      </c>
      <c r="J1480" s="126"/>
      <c r="K1480" s="126" t="s">
        <v>334</v>
      </c>
    </row>
    <row r="1481" spans="2:11" s="124" customFormat="1" ht="18" outlineLevel="1" thickBot="1" x14ac:dyDescent="0.3">
      <c r="B1481" s="85" t="str">
        <f>IF(J1481&lt;&gt;"",VALUE(LEFT(B1480,FIND("/",B1480&amp;"/")-1))+1,LEFT(B1480,FIND("/",B1480&amp;"/")-1)&amp;"/"&amp;IF(ISNUMBER(SEARCH("/",B1480)),VALUE(RIGHT(B1480,LEN(B1480)-FIND("/",B1480)))+1,1))</f>
        <v>20261030/39</v>
      </c>
      <c r="C1481" s="39" t="s">
        <v>730</v>
      </c>
      <c r="D1481" s="39" t="s">
        <v>150</v>
      </c>
      <c r="E1481" s="40" t="s">
        <v>904</v>
      </c>
      <c r="F1481" s="126" t="s">
        <v>10</v>
      </c>
      <c r="G1481" s="97">
        <v>10</v>
      </c>
      <c r="H1481" s="41">
        <v>2400</v>
      </c>
      <c r="I1481" s="41">
        <f t="shared" si="110"/>
        <v>24000</v>
      </c>
      <c r="J1481" s="126"/>
      <c r="K1481" s="126" t="s">
        <v>334</v>
      </c>
    </row>
    <row r="1482" spans="2:11" s="124" customFormat="1" ht="18" outlineLevel="1" thickBot="1" x14ac:dyDescent="0.3">
      <c r="B1482" s="85" t="str">
        <f>IF(J1482&lt;&gt;"",VALUE(LEFT(B1481,FIND("/",B1481&amp;"/")-1))+1,LEFT(B1481,FIND("/",B1481&amp;"/")-1)&amp;"/"&amp;IF(ISNUMBER(SEARCH("/",B1481)),VALUE(RIGHT(B1481,LEN(B1481)-FIND("/",B1481)))+1,1))</f>
        <v>20261030/40</v>
      </c>
      <c r="C1482" s="39" t="s">
        <v>730</v>
      </c>
      <c r="D1482" s="39" t="s">
        <v>150</v>
      </c>
      <c r="E1482" s="40" t="s">
        <v>904</v>
      </c>
      <c r="F1482" s="126" t="s">
        <v>10</v>
      </c>
      <c r="G1482" s="97">
        <v>10</v>
      </c>
      <c r="H1482" s="41">
        <v>2560</v>
      </c>
      <c r="I1482" s="41">
        <f t="shared" si="110"/>
        <v>25600</v>
      </c>
      <c r="J1482" s="126"/>
      <c r="K1482" s="126" t="s">
        <v>334</v>
      </c>
    </row>
    <row r="1483" spans="2:11" s="124" customFormat="1" ht="18" outlineLevel="1" thickBot="1" x14ac:dyDescent="0.3">
      <c r="B1483" s="85" t="str">
        <f>IF(J1483&lt;&gt;"",VALUE(LEFT(B1482,FIND("/",B1482&amp;"/")-1))+1,LEFT(B1482,FIND("/",B1482&amp;"/")-1)&amp;"/"&amp;IF(ISNUMBER(SEARCH("/",B1482)),VALUE(RIGHT(B1482,LEN(B1482)-FIND("/",B1482)))+1,1))</f>
        <v>20261030/41</v>
      </c>
      <c r="C1483" s="39" t="s">
        <v>730</v>
      </c>
      <c r="D1483" s="39" t="s">
        <v>150</v>
      </c>
      <c r="E1483" s="40" t="s">
        <v>904</v>
      </c>
      <c r="F1483" s="126" t="s">
        <v>10</v>
      </c>
      <c r="G1483" s="97">
        <v>10</v>
      </c>
      <c r="H1483" s="41">
        <v>4510</v>
      </c>
      <c r="I1483" s="41">
        <f t="shared" ref="I1483:I1497" si="111">G1483*H1483</f>
        <v>45100</v>
      </c>
      <c r="J1483" s="126"/>
      <c r="K1483" s="126" t="s">
        <v>334</v>
      </c>
    </row>
    <row r="1484" spans="2:11" s="124" customFormat="1" ht="18" outlineLevel="1" thickBot="1" x14ac:dyDescent="0.3">
      <c r="B1484" s="85" t="str">
        <f>IF(J1484&lt;&gt;"",VALUE(LEFT(B1483,FIND("/",B1483&amp;"/")-1))+1,LEFT(B1483,FIND("/",B1483&amp;"/")-1)&amp;"/"&amp;IF(ISNUMBER(SEARCH("/",B1483)),VALUE(RIGHT(B1483,LEN(B1483)-FIND("/",B1483)))+1,1))</f>
        <v>20261030/42</v>
      </c>
      <c r="C1484" s="39" t="s">
        <v>730</v>
      </c>
      <c r="D1484" s="39" t="s">
        <v>150</v>
      </c>
      <c r="E1484" s="40" t="s">
        <v>904</v>
      </c>
      <c r="F1484" s="126" t="s">
        <v>10</v>
      </c>
      <c r="G1484" s="97">
        <v>6</v>
      </c>
      <c r="H1484" s="41">
        <v>4513</v>
      </c>
      <c r="I1484" s="41">
        <f t="shared" si="111"/>
        <v>27078</v>
      </c>
      <c r="J1484" s="126"/>
      <c r="K1484" s="126" t="s">
        <v>334</v>
      </c>
    </row>
    <row r="1485" spans="2:11" s="124" customFormat="1" ht="18" outlineLevel="1" thickBot="1" x14ac:dyDescent="0.3">
      <c r="B1485" s="85" t="str">
        <f>IF(J1485&lt;&gt;"",VALUE(LEFT(B1484,FIND("/",B1484&amp;"/")-1))+1,LEFT(B1484,FIND("/",B1484&amp;"/")-1)&amp;"/"&amp;IF(ISNUMBER(SEARCH("/",B1484)),VALUE(RIGHT(B1484,LEN(B1484)-FIND("/",B1484)))+1,1))</f>
        <v>20261030/43</v>
      </c>
      <c r="C1485" s="39" t="s">
        <v>730</v>
      </c>
      <c r="D1485" s="39" t="s">
        <v>150</v>
      </c>
      <c r="E1485" s="40" t="s">
        <v>904</v>
      </c>
      <c r="F1485" s="126" t="s">
        <v>10</v>
      </c>
      <c r="G1485" s="97">
        <v>10</v>
      </c>
      <c r="H1485" s="41">
        <v>8760</v>
      </c>
      <c r="I1485" s="41">
        <f t="shared" si="111"/>
        <v>87600</v>
      </c>
      <c r="J1485" s="126"/>
      <c r="K1485" s="126" t="s">
        <v>334</v>
      </c>
    </row>
    <row r="1486" spans="2:11" s="124" customFormat="1" ht="18" outlineLevel="1" thickBot="1" x14ac:dyDescent="0.3">
      <c r="B1486" s="85" t="str">
        <f>IF(J1486&lt;&gt;"",VALUE(LEFT(B1485,FIND("/",B1485&amp;"/")-1))+1,LEFT(B1485,FIND("/",B1485&amp;"/")-1)&amp;"/"&amp;IF(ISNUMBER(SEARCH("/",B1485)),VALUE(RIGHT(B1485,LEN(B1485)-FIND("/",B1485)))+1,1))</f>
        <v>20261030/44</v>
      </c>
      <c r="C1486" s="39" t="s">
        <v>730</v>
      </c>
      <c r="D1486" s="39" t="s">
        <v>150</v>
      </c>
      <c r="E1486" s="40" t="s">
        <v>904</v>
      </c>
      <c r="F1486" s="126" t="s">
        <v>10</v>
      </c>
      <c r="G1486" s="97">
        <v>4</v>
      </c>
      <c r="H1486" s="41">
        <v>15078</v>
      </c>
      <c r="I1486" s="41">
        <f t="shared" si="111"/>
        <v>60312</v>
      </c>
      <c r="J1486" s="126"/>
      <c r="K1486" s="126" t="s">
        <v>334</v>
      </c>
    </row>
    <row r="1487" spans="2:11" s="124" customFormat="1" ht="18" outlineLevel="1" thickBot="1" x14ac:dyDescent="0.3">
      <c r="B1487" s="85" t="str">
        <f>IF(J1487&lt;&gt;"",VALUE(LEFT(B1486,FIND("/",B1486&amp;"/")-1))+1,LEFT(B1486,FIND("/",B1486&amp;"/")-1)&amp;"/"&amp;IF(ISNUMBER(SEARCH("/",B1486)),VALUE(RIGHT(B1486,LEN(B1486)-FIND("/",B1486)))+1,1))</f>
        <v>20261030/45</v>
      </c>
      <c r="C1487" s="39" t="s">
        <v>730</v>
      </c>
      <c r="D1487" s="39" t="s">
        <v>150</v>
      </c>
      <c r="E1487" s="40" t="s">
        <v>904</v>
      </c>
      <c r="F1487" s="126" t="s">
        <v>10</v>
      </c>
      <c r="G1487" s="97">
        <v>4</v>
      </c>
      <c r="H1487" s="41">
        <v>13840</v>
      </c>
      <c r="I1487" s="41">
        <f t="shared" si="111"/>
        <v>55360</v>
      </c>
      <c r="J1487" s="126"/>
      <c r="K1487" s="126" t="s">
        <v>334</v>
      </c>
    </row>
    <row r="1488" spans="2:11" s="124" customFormat="1" ht="18" outlineLevel="1" thickBot="1" x14ac:dyDescent="0.3">
      <c r="B1488" s="85" t="str">
        <f>IF(J1488&lt;&gt;"",VALUE(LEFT(B1487,FIND("/",B1487&amp;"/")-1))+1,LEFT(B1487,FIND("/",B1487&amp;"/")-1)&amp;"/"&amp;IF(ISNUMBER(SEARCH("/",B1487)),VALUE(RIGHT(B1487,LEN(B1487)-FIND("/",B1487)))+1,1))</f>
        <v>20261030/46</v>
      </c>
      <c r="C1488" s="39" t="s">
        <v>730</v>
      </c>
      <c r="D1488" s="39" t="s">
        <v>150</v>
      </c>
      <c r="E1488" s="40" t="s">
        <v>904</v>
      </c>
      <c r="F1488" s="126" t="s">
        <v>10</v>
      </c>
      <c r="G1488" s="97">
        <v>4</v>
      </c>
      <c r="H1488" s="41">
        <v>630</v>
      </c>
      <c r="I1488" s="41">
        <f t="shared" si="111"/>
        <v>2520</v>
      </c>
      <c r="J1488" s="126"/>
      <c r="K1488" s="126" t="s">
        <v>334</v>
      </c>
    </row>
    <row r="1489" spans="2:11" s="124" customFormat="1" ht="18" thickBot="1" x14ac:dyDescent="0.3">
      <c r="B1489" s="85">
        <f>IF(J1489&lt;&gt;"",VALUE(LEFT(B1488,FIND("/",B1488&amp;"/")-1))+1,LEFT(B1488,FIND("/",B1488&amp;"/")-1)&amp;"/"&amp;IF(ISNUMBER(SEARCH("/",B1488)),VALUE(RIGHT(B1488,LEN(B1488)-FIND("/",B1488)))+1,1))</f>
        <v>20261031</v>
      </c>
      <c r="C1489" s="114" t="s">
        <v>702</v>
      </c>
      <c r="D1489" s="24" t="s">
        <v>150</v>
      </c>
      <c r="E1489" s="115" t="s">
        <v>241</v>
      </c>
      <c r="F1489" s="116" t="s">
        <v>10</v>
      </c>
      <c r="G1489" s="117">
        <v>2</v>
      </c>
      <c r="H1489" s="118">
        <v>26500</v>
      </c>
      <c r="I1489" s="119">
        <f t="shared" si="111"/>
        <v>53000</v>
      </c>
      <c r="J1489" s="125" t="s">
        <v>330</v>
      </c>
      <c r="K1489" s="126" t="s">
        <v>334</v>
      </c>
    </row>
    <row r="1490" spans="2:11" s="124" customFormat="1" ht="18" thickBot="1" x14ac:dyDescent="0.3">
      <c r="B1490" s="85">
        <f>IF(J1490&lt;&gt;"",VALUE(LEFT(B1489,FIND("/",B1489&amp;"/")-1))+1,LEFT(B1489,FIND("/",B1489&amp;"/")-1)&amp;"/"&amp;IF(ISNUMBER(SEARCH("/",B1489)),VALUE(RIGHT(B1489,LEN(B1489)-FIND("/",B1489)))+1,1))</f>
        <v>20261032</v>
      </c>
      <c r="C1490" s="131" t="s">
        <v>70</v>
      </c>
      <c r="D1490" s="24" t="s">
        <v>150</v>
      </c>
      <c r="E1490" s="115" t="s">
        <v>378</v>
      </c>
      <c r="F1490" s="116" t="s">
        <v>10</v>
      </c>
      <c r="G1490" s="117">
        <v>2000</v>
      </c>
      <c r="H1490" s="118">
        <v>113.75</v>
      </c>
      <c r="I1490" s="119">
        <f t="shared" si="111"/>
        <v>227500</v>
      </c>
      <c r="J1490" s="125" t="s">
        <v>330</v>
      </c>
      <c r="K1490" s="126" t="s">
        <v>334</v>
      </c>
    </row>
    <row r="1491" spans="2:11" s="124" customFormat="1" ht="18" thickBot="1" x14ac:dyDescent="0.3">
      <c r="B1491" s="85">
        <f>IF(J1491&lt;&gt;"",VALUE(LEFT(B1490,FIND("/",B1490&amp;"/")-1))+1,LEFT(B1490,FIND("/",B1490&amp;"/")-1)&amp;"/"&amp;IF(ISNUMBER(SEARCH("/",B1490)),VALUE(RIGHT(B1490,LEN(B1490)-FIND("/",B1490)))+1,1))</f>
        <v>20261033</v>
      </c>
      <c r="C1491" s="131" t="s">
        <v>826</v>
      </c>
      <c r="D1491" s="24" t="s">
        <v>150</v>
      </c>
      <c r="E1491" s="115" t="s">
        <v>564</v>
      </c>
      <c r="F1491" s="116" t="s">
        <v>10</v>
      </c>
      <c r="G1491" s="117">
        <v>2</v>
      </c>
      <c r="H1491" s="118">
        <v>56000</v>
      </c>
      <c r="I1491" s="119">
        <f t="shared" si="111"/>
        <v>112000</v>
      </c>
      <c r="J1491" s="125" t="s">
        <v>330</v>
      </c>
      <c r="K1491" s="126" t="s">
        <v>334</v>
      </c>
    </row>
    <row r="1492" spans="2:11" s="124" customFormat="1" ht="33.75" thickBot="1" x14ac:dyDescent="0.3">
      <c r="B1492" s="85">
        <f>IF(J1492&lt;&gt;"",VALUE(LEFT(B1491,FIND("/",B1491&amp;"/")-1))+1,LEFT(B1491,FIND("/",B1491&amp;"/")-1)&amp;"/"&amp;IF(ISNUMBER(SEARCH("/",B1491)),VALUE(RIGHT(B1491,LEN(B1491)-FIND("/",B1491)))+1,1))</f>
        <v>20261034</v>
      </c>
      <c r="C1492" s="114" t="s">
        <v>702</v>
      </c>
      <c r="D1492" s="24" t="s">
        <v>150</v>
      </c>
      <c r="E1492" s="115" t="s">
        <v>905</v>
      </c>
      <c r="F1492" s="116" t="s">
        <v>10</v>
      </c>
      <c r="G1492" s="117">
        <v>50</v>
      </c>
      <c r="H1492" s="118">
        <v>1000</v>
      </c>
      <c r="I1492" s="119">
        <f t="shared" si="111"/>
        <v>50000</v>
      </c>
      <c r="J1492" s="125" t="s">
        <v>330</v>
      </c>
      <c r="K1492" s="126" t="s">
        <v>334</v>
      </c>
    </row>
    <row r="1493" spans="2:11" s="124" customFormat="1" ht="18" thickBot="1" x14ac:dyDescent="0.3">
      <c r="B1493" s="85">
        <f>IF(J1493&lt;&gt;"",VALUE(LEFT(B1492,FIND("/",B1492&amp;"/")-1))+1,LEFT(B1492,FIND("/",B1492&amp;"/")-1)&amp;"/"&amp;IF(ISNUMBER(SEARCH("/",B1492)),VALUE(RIGHT(B1492,LEN(B1492)-FIND("/",B1492)))+1,1))</f>
        <v>20261035</v>
      </c>
      <c r="C1493" s="131" t="s">
        <v>676</v>
      </c>
      <c r="D1493" s="24" t="s">
        <v>150</v>
      </c>
      <c r="E1493" s="115" t="s">
        <v>906</v>
      </c>
      <c r="F1493" s="116" t="s">
        <v>10</v>
      </c>
      <c r="G1493" s="117">
        <v>4</v>
      </c>
      <c r="H1493" s="118">
        <v>250000</v>
      </c>
      <c r="I1493" s="119">
        <f t="shared" si="111"/>
        <v>1000000</v>
      </c>
      <c r="J1493" s="125" t="s">
        <v>330</v>
      </c>
      <c r="K1493" s="126" t="s">
        <v>334</v>
      </c>
    </row>
    <row r="1494" spans="2:11" s="124" customFormat="1" ht="18" thickBot="1" x14ac:dyDescent="0.3">
      <c r="B1494" s="85">
        <f>IF(J1494&lt;&gt;"",VALUE(LEFT(B1493,FIND("/",B1493&amp;"/")-1))+1,LEFT(B1493,FIND("/",B1493&amp;"/")-1)&amp;"/"&amp;IF(ISNUMBER(SEARCH("/",B1493)),VALUE(RIGHT(B1493,LEN(B1493)-FIND("/",B1493)))+1,1))</f>
        <v>20261036</v>
      </c>
      <c r="C1494" s="131" t="s">
        <v>27</v>
      </c>
      <c r="D1494" s="24" t="s">
        <v>152</v>
      </c>
      <c r="E1494" s="115" t="s">
        <v>210</v>
      </c>
      <c r="F1494" s="116" t="s">
        <v>8</v>
      </c>
      <c r="G1494" s="117">
        <v>1</v>
      </c>
      <c r="H1494" s="118">
        <f>35.93*370</f>
        <v>13294.1</v>
      </c>
      <c r="I1494" s="119">
        <f t="shared" si="111"/>
        <v>13294.1</v>
      </c>
      <c r="J1494" s="125" t="s">
        <v>330</v>
      </c>
      <c r="K1494" s="126" t="s">
        <v>334</v>
      </c>
    </row>
    <row r="1495" spans="2:11" s="124" customFormat="1" ht="18" thickBot="1" x14ac:dyDescent="0.3">
      <c r="B1495" s="85">
        <f>IF(J1495&lt;&gt;"",VALUE(LEFT(B1494,FIND("/",B1494&amp;"/")-1))+1,LEFT(B1494,FIND("/",B1494&amp;"/")-1)&amp;"/"&amp;IF(ISNUMBER(SEARCH("/",B1494)),VALUE(RIGHT(B1494,LEN(B1494)-FIND("/",B1494)))+1,1))</f>
        <v>20261037</v>
      </c>
      <c r="C1495" s="131" t="s">
        <v>55</v>
      </c>
      <c r="D1495" s="24" t="s">
        <v>150</v>
      </c>
      <c r="E1495" s="115" t="s">
        <v>636</v>
      </c>
      <c r="F1495" s="116" t="s">
        <v>10</v>
      </c>
      <c r="G1495" s="117">
        <v>8</v>
      </c>
      <c r="H1495" s="118">
        <v>4000</v>
      </c>
      <c r="I1495" s="119">
        <f t="shared" si="111"/>
        <v>32000</v>
      </c>
      <c r="J1495" s="125" t="s">
        <v>330</v>
      </c>
      <c r="K1495" s="126" t="s">
        <v>334</v>
      </c>
    </row>
    <row r="1496" spans="2:11" s="124" customFormat="1" ht="18" thickBot="1" x14ac:dyDescent="0.3">
      <c r="B1496" s="85">
        <f>IF(J1496&lt;&gt;"",VALUE(LEFT(B1495,FIND("/",B1495&amp;"/")-1))+1,LEFT(B1495,FIND("/",B1495&amp;"/")-1)&amp;"/"&amp;IF(ISNUMBER(SEARCH("/",B1495)),VALUE(RIGHT(B1495,LEN(B1495)-FIND("/",B1495)))+1,1))</f>
        <v>20261038</v>
      </c>
      <c r="C1496" s="131" t="s">
        <v>55</v>
      </c>
      <c r="D1496" s="24" t="s">
        <v>150</v>
      </c>
      <c r="E1496" s="115" t="s">
        <v>865</v>
      </c>
      <c r="F1496" s="116" t="s">
        <v>66</v>
      </c>
      <c r="G1496" s="117">
        <v>27</v>
      </c>
      <c r="H1496" s="118">
        <v>15000</v>
      </c>
      <c r="I1496" s="119">
        <f t="shared" si="111"/>
        <v>405000</v>
      </c>
      <c r="J1496" s="125" t="s">
        <v>330</v>
      </c>
      <c r="K1496" s="126" t="s">
        <v>334</v>
      </c>
    </row>
    <row r="1497" spans="2:11" s="124" customFormat="1" ht="33.75" thickBot="1" x14ac:dyDescent="0.3">
      <c r="B1497" s="85">
        <f>IF(J1497&lt;&gt;"",VALUE(LEFT(B1496,FIND("/",B1496&amp;"/")-1))+1,LEFT(B1496,FIND("/",B1496&amp;"/")-1)&amp;"/"&amp;IF(ISNUMBER(SEARCH("/",B1496)),VALUE(RIGHT(B1496,LEN(B1496)-FIND("/",B1496)))+1,1))</f>
        <v>20261039</v>
      </c>
      <c r="C1497" s="131" t="s">
        <v>45</v>
      </c>
      <c r="D1497" s="24" t="s">
        <v>150</v>
      </c>
      <c r="E1497" s="115" t="s">
        <v>745</v>
      </c>
      <c r="F1497" s="116" t="s">
        <v>8</v>
      </c>
      <c r="G1497" s="117">
        <v>1</v>
      </c>
      <c r="H1497" s="118">
        <v>200000</v>
      </c>
      <c r="I1497" s="119">
        <f t="shared" si="111"/>
        <v>200000</v>
      </c>
      <c r="J1497" s="125" t="s">
        <v>330</v>
      </c>
      <c r="K1497" s="126" t="s">
        <v>334</v>
      </c>
    </row>
    <row r="1498" spans="2:11" s="124" customFormat="1" ht="18" thickBot="1" x14ac:dyDescent="0.3">
      <c r="B1498" s="85">
        <f>IF(J1498&lt;&gt;"",VALUE(LEFT(B1497,FIND("/",B1497&amp;"/")-1))+1,LEFT(B1497,FIND("/",B1497&amp;"/")-1)&amp;"/"&amp;IF(ISNUMBER(SEARCH("/",B1497)),VALUE(RIGHT(B1497,LEN(B1497)-FIND("/",B1497)))+1,1))</f>
        <v>20261040</v>
      </c>
      <c r="C1498" s="131" t="s">
        <v>27</v>
      </c>
      <c r="D1498" s="24" t="s">
        <v>152</v>
      </c>
      <c r="E1498" s="115" t="s">
        <v>210</v>
      </c>
      <c r="F1498" s="116" t="s">
        <v>8</v>
      </c>
      <c r="G1498" s="117">
        <v>37</v>
      </c>
      <c r="H1498" s="118">
        <f>288*370</f>
        <v>106560</v>
      </c>
      <c r="I1498" s="119">
        <f>G1498*H1498</f>
        <v>3942720</v>
      </c>
      <c r="J1498" s="125" t="s">
        <v>330</v>
      </c>
      <c r="K1498" s="126" t="s">
        <v>334</v>
      </c>
    </row>
    <row r="1499" spans="2:11" s="124" customFormat="1" ht="18" thickBot="1" x14ac:dyDescent="0.3">
      <c r="B1499" s="85">
        <f>IF(J1499&lt;&gt;"",VALUE(LEFT(B1498,FIND("/",B1498&amp;"/")-1))+1,LEFT(B1498,FIND("/",B1498&amp;"/")-1)&amp;"/"&amp;IF(ISNUMBER(SEARCH("/",B1498)),VALUE(RIGHT(B1498,LEN(B1498)-FIND("/",B1498)))+1,1))</f>
        <v>20261041</v>
      </c>
      <c r="C1499" s="131" t="s">
        <v>774</v>
      </c>
      <c r="D1499" s="24" t="s">
        <v>150</v>
      </c>
      <c r="E1499" s="115" t="s">
        <v>912</v>
      </c>
      <c r="F1499" s="116" t="s">
        <v>10</v>
      </c>
      <c r="G1499" s="117">
        <v>10</v>
      </c>
      <c r="H1499" s="118">
        <f>1060+550</f>
        <v>1610</v>
      </c>
      <c r="I1499" s="119">
        <f t="shared" ref="I1499:I1508" si="112">G1499*H1499</f>
        <v>16100</v>
      </c>
      <c r="J1499" s="125" t="s">
        <v>330</v>
      </c>
      <c r="K1499" s="126" t="s">
        <v>334</v>
      </c>
    </row>
    <row r="1500" spans="2:11" s="124" customFormat="1" ht="33.75" thickBot="1" x14ac:dyDescent="0.3">
      <c r="B1500" s="85">
        <f>IF(J1500&lt;&gt;"",VALUE(LEFT(B1499,FIND("/",B1499&amp;"/")-1))+1,LEFT(B1499,FIND("/",B1499&amp;"/")-1)&amp;"/"&amp;IF(ISNUMBER(SEARCH("/",B1499)),VALUE(RIGHT(B1499,LEN(B1499)-FIND("/",B1499)))+1,1))</f>
        <v>20261042</v>
      </c>
      <c r="C1500" s="131" t="s">
        <v>45</v>
      </c>
      <c r="D1500" s="24" t="s">
        <v>152</v>
      </c>
      <c r="E1500" s="115" t="s">
        <v>658</v>
      </c>
      <c r="F1500" s="116" t="s">
        <v>8</v>
      </c>
      <c r="G1500" s="117">
        <v>1</v>
      </c>
      <c r="H1500" s="118">
        <v>100000</v>
      </c>
      <c r="I1500" s="119">
        <f t="shared" si="112"/>
        <v>100000</v>
      </c>
      <c r="J1500" s="125" t="s">
        <v>330</v>
      </c>
      <c r="K1500" s="126" t="s">
        <v>334</v>
      </c>
    </row>
    <row r="1501" spans="2:11" s="124" customFormat="1" ht="33.75" thickBot="1" x14ac:dyDescent="0.3">
      <c r="B1501" s="85">
        <f>IF(J1501&lt;&gt;"",VALUE(LEFT(B1500,FIND("/",B1500&amp;"/")-1))+1,LEFT(B1500,FIND("/",B1500&amp;"/")-1)&amp;"/"&amp;IF(ISNUMBER(SEARCH("/",B1500)),VALUE(RIGHT(B1500,LEN(B1500)-FIND("/",B1500)))+1,1))</f>
        <v>20261043</v>
      </c>
      <c r="C1501" s="131" t="s">
        <v>47</v>
      </c>
      <c r="D1501" s="24" t="s">
        <v>152</v>
      </c>
      <c r="E1501" s="115" t="s">
        <v>210</v>
      </c>
      <c r="F1501" s="116" t="s">
        <v>69</v>
      </c>
      <c r="G1501" s="117">
        <v>4</v>
      </c>
      <c r="H1501" s="118">
        <v>60390</v>
      </c>
      <c r="I1501" s="119">
        <f t="shared" si="112"/>
        <v>241560</v>
      </c>
      <c r="J1501" s="125" t="s">
        <v>330</v>
      </c>
      <c r="K1501" s="126" t="s">
        <v>334</v>
      </c>
    </row>
    <row r="1502" spans="2:11" s="124" customFormat="1" ht="18" thickBot="1" x14ac:dyDescent="0.3">
      <c r="B1502" s="85">
        <f>IF(J1502&lt;&gt;"",VALUE(LEFT(B1501,FIND("/",B1501&amp;"/")-1))+1,LEFT(B1501,FIND("/",B1501&amp;"/")-1)&amp;"/"&amp;IF(ISNUMBER(SEARCH("/",B1501)),VALUE(RIGHT(B1501,LEN(B1501)-FIND("/",B1501)))+1,1))</f>
        <v>20261044</v>
      </c>
      <c r="C1502" s="131" t="s">
        <v>921</v>
      </c>
      <c r="D1502" s="24" t="s">
        <v>150</v>
      </c>
      <c r="E1502" s="115" t="s">
        <v>768</v>
      </c>
      <c r="F1502" s="116"/>
      <c r="G1502" s="117"/>
      <c r="H1502" s="118"/>
      <c r="I1502" s="119">
        <f>SUM(I1503:I1508)</f>
        <v>6048400</v>
      </c>
      <c r="J1502" s="125" t="s">
        <v>326</v>
      </c>
      <c r="K1502" s="126" t="s">
        <v>334</v>
      </c>
    </row>
    <row r="1503" spans="2:11" s="124" customFormat="1" ht="18" outlineLevel="1" thickBot="1" x14ac:dyDescent="0.3">
      <c r="B1503" s="85" t="str">
        <f>IF(J1503&lt;&gt;"",VALUE(LEFT(B1502,FIND("/",B1502&amp;"/")-1))+1,LEFT(B1502,FIND("/",B1502&amp;"/")-1)&amp;"/"&amp;IF(ISNUMBER(SEARCH("/",B1502)),VALUE(RIGHT(B1502,LEN(B1502)-FIND("/",B1502)))+1,1))</f>
        <v>20261044/1</v>
      </c>
      <c r="C1503" s="39" t="s">
        <v>921</v>
      </c>
      <c r="D1503" s="39" t="s">
        <v>150</v>
      </c>
      <c r="E1503" s="40" t="s">
        <v>915</v>
      </c>
      <c r="F1503" s="126" t="s">
        <v>10</v>
      </c>
      <c r="G1503" s="97">
        <v>24</v>
      </c>
      <c r="H1503" s="41">
        <v>35000</v>
      </c>
      <c r="I1503" s="41">
        <f t="shared" si="112"/>
        <v>840000</v>
      </c>
      <c r="J1503" s="126"/>
      <c r="K1503" s="126" t="s">
        <v>334</v>
      </c>
    </row>
    <row r="1504" spans="2:11" s="124" customFormat="1" ht="18" outlineLevel="1" thickBot="1" x14ac:dyDescent="0.3">
      <c r="B1504" s="85" t="str">
        <f>IF(J1504&lt;&gt;"",VALUE(LEFT(B1503,FIND("/",B1503&amp;"/")-1))+1,LEFT(B1503,FIND("/",B1503&amp;"/")-1)&amp;"/"&amp;IF(ISNUMBER(SEARCH("/",B1503)),VALUE(RIGHT(B1503,LEN(B1503)-FIND("/",B1503)))+1,1))</f>
        <v>20261044/2</v>
      </c>
      <c r="C1504" s="39" t="s">
        <v>921</v>
      </c>
      <c r="D1504" s="39" t="s">
        <v>150</v>
      </c>
      <c r="E1504" s="40" t="s">
        <v>916</v>
      </c>
      <c r="F1504" s="126" t="s">
        <v>10</v>
      </c>
      <c r="G1504" s="97">
        <v>6</v>
      </c>
      <c r="H1504" s="41">
        <v>35000</v>
      </c>
      <c r="I1504" s="41">
        <f t="shared" si="112"/>
        <v>210000</v>
      </c>
      <c r="J1504" s="126"/>
      <c r="K1504" s="126" t="s">
        <v>334</v>
      </c>
    </row>
    <row r="1505" spans="2:11" s="124" customFormat="1" ht="18" outlineLevel="1" thickBot="1" x14ac:dyDescent="0.3">
      <c r="B1505" s="85" t="str">
        <f>IF(J1505&lt;&gt;"",VALUE(LEFT(B1504,FIND("/",B1504&amp;"/")-1))+1,LEFT(B1504,FIND("/",B1504&amp;"/")-1)&amp;"/"&amp;IF(ISNUMBER(SEARCH("/",B1504)),VALUE(RIGHT(B1504,LEN(B1504)-FIND("/",B1504)))+1,1))</f>
        <v>20261044/3</v>
      </c>
      <c r="C1505" s="39" t="s">
        <v>921</v>
      </c>
      <c r="D1505" s="39" t="s">
        <v>150</v>
      </c>
      <c r="E1505" s="40" t="s">
        <v>917</v>
      </c>
      <c r="F1505" s="126" t="s">
        <v>10</v>
      </c>
      <c r="G1505" s="97">
        <v>6</v>
      </c>
      <c r="H1505" s="41">
        <v>41400</v>
      </c>
      <c r="I1505" s="41">
        <f t="shared" ref="I1505:I1506" si="113">G1505*H1505</f>
        <v>248400</v>
      </c>
      <c r="J1505" s="126"/>
      <c r="K1505" s="126" t="s">
        <v>334</v>
      </c>
    </row>
    <row r="1506" spans="2:11" s="124" customFormat="1" ht="18" outlineLevel="1" thickBot="1" x14ac:dyDescent="0.3">
      <c r="B1506" s="85" t="str">
        <f>IF(J1506&lt;&gt;"",VALUE(LEFT(B1505,FIND("/",B1505&amp;"/")-1))+1,LEFT(B1505,FIND("/",B1505&amp;"/")-1)&amp;"/"&amp;IF(ISNUMBER(SEARCH("/",B1505)),VALUE(RIGHT(B1505,LEN(B1505)-FIND("/",B1505)))+1,1))</f>
        <v>20261044/4</v>
      </c>
      <c r="C1506" s="39" t="s">
        <v>921</v>
      </c>
      <c r="D1506" s="39" t="s">
        <v>150</v>
      </c>
      <c r="E1506" s="40" t="s">
        <v>918</v>
      </c>
      <c r="F1506" s="126" t="s">
        <v>10</v>
      </c>
      <c r="G1506" s="97">
        <v>12</v>
      </c>
      <c r="H1506" s="41">
        <v>150000</v>
      </c>
      <c r="I1506" s="41">
        <f t="shared" si="113"/>
        <v>1800000</v>
      </c>
      <c r="J1506" s="126"/>
      <c r="K1506" s="126" t="s">
        <v>334</v>
      </c>
    </row>
    <row r="1507" spans="2:11" s="124" customFormat="1" ht="18" outlineLevel="1" thickBot="1" x14ac:dyDescent="0.3">
      <c r="B1507" s="85" t="str">
        <f>IF(J1507&lt;&gt;"",VALUE(LEFT(B1506,FIND("/",B1506&amp;"/")-1))+1,LEFT(B1506,FIND("/",B1506&amp;"/")-1)&amp;"/"&amp;IF(ISNUMBER(SEARCH("/",B1506)),VALUE(RIGHT(B1506,LEN(B1506)-FIND("/",B1506)))+1,1))</f>
        <v>20261044/5</v>
      </c>
      <c r="C1507" s="39" t="s">
        <v>921</v>
      </c>
      <c r="D1507" s="39" t="s">
        <v>150</v>
      </c>
      <c r="E1507" s="40" t="s">
        <v>919</v>
      </c>
      <c r="F1507" s="126" t="s">
        <v>10</v>
      </c>
      <c r="G1507" s="97">
        <v>10</v>
      </c>
      <c r="H1507" s="41">
        <v>185000</v>
      </c>
      <c r="I1507" s="41">
        <f t="shared" si="112"/>
        <v>1850000</v>
      </c>
      <c r="J1507" s="126"/>
      <c r="K1507" s="126" t="s">
        <v>334</v>
      </c>
    </row>
    <row r="1508" spans="2:11" s="124" customFormat="1" ht="33.75" outlineLevel="1" thickBot="1" x14ac:dyDescent="0.3">
      <c r="B1508" s="85" t="str">
        <f>IF(J1508&lt;&gt;"",VALUE(LEFT(B1507,FIND("/",B1507&amp;"/")-1))+1,LEFT(B1507,FIND("/",B1507&amp;"/")-1)&amp;"/"&amp;IF(ISNUMBER(SEARCH("/",B1507)),VALUE(RIGHT(B1507,LEN(B1507)-FIND("/",B1507)))+1,1))</f>
        <v>20261044/6</v>
      </c>
      <c r="C1508" s="39" t="s">
        <v>921</v>
      </c>
      <c r="D1508" s="39" t="s">
        <v>150</v>
      </c>
      <c r="E1508" s="40" t="s">
        <v>920</v>
      </c>
      <c r="F1508" s="126" t="s">
        <v>10</v>
      </c>
      <c r="G1508" s="97">
        <v>20</v>
      </c>
      <c r="H1508" s="41">
        <v>55000</v>
      </c>
      <c r="I1508" s="41">
        <f t="shared" si="112"/>
        <v>1100000</v>
      </c>
      <c r="J1508" s="126"/>
      <c r="K1508" s="126" t="s">
        <v>334</v>
      </c>
    </row>
    <row r="1509" spans="2:11" s="124" customFormat="1" ht="33.75" thickBot="1" x14ac:dyDescent="0.3">
      <c r="B1509" s="85">
        <f>IF(J1509&lt;&gt;"",VALUE(LEFT(B1508,FIND("/",B1508&amp;"/")-1))+1,LEFT(B1508,FIND("/",B1508&amp;"/")-1)&amp;"/"&amp;IF(ISNUMBER(SEARCH("/",B1508)),VALUE(RIGHT(B1508,LEN(B1508)-FIND("/",B1508)))+1,1))</f>
        <v>20261045</v>
      </c>
      <c r="C1509" s="131" t="s">
        <v>82</v>
      </c>
      <c r="D1509" s="24" t="s">
        <v>152</v>
      </c>
      <c r="E1509" s="115" t="s">
        <v>923</v>
      </c>
      <c r="F1509" s="116" t="s">
        <v>8</v>
      </c>
      <c r="G1509" s="117">
        <v>1</v>
      </c>
      <c r="H1509" s="118">
        <v>55000</v>
      </c>
      <c r="I1509" s="119">
        <f>G1509*H1509</f>
        <v>55000</v>
      </c>
      <c r="J1509" s="125" t="s">
        <v>330</v>
      </c>
      <c r="K1509" s="126" t="s">
        <v>334</v>
      </c>
    </row>
    <row r="1510" spans="2:11" s="124" customFormat="1" ht="50.25" thickBot="1" x14ac:dyDescent="0.3">
      <c r="B1510" s="85">
        <f>IF(J1510&lt;&gt;"",VALUE(LEFT(B1509,FIND("/",B1509&amp;"/")-1))+1,LEFT(B1509,FIND("/",B1509&amp;"/")-1)&amp;"/"&amp;IF(ISNUMBER(SEARCH("/",B1509)),VALUE(RIGHT(B1509,LEN(B1509)-FIND("/",B1509)))+1,1))</f>
        <v>20261046</v>
      </c>
      <c r="C1510" s="131" t="s">
        <v>924</v>
      </c>
      <c r="D1510" s="24" t="s">
        <v>150</v>
      </c>
      <c r="E1510" s="115" t="s">
        <v>925</v>
      </c>
      <c r="F1510" s="116" t="s">
        <v>10</v>
      </c>
      <c r="G1510" s="117">
        <v>2</v>
      </c>
      <c r="H1510" s="118">
        <v>13750000</v>
      </c>
      <c r="I1510" s="119">
        <f t="shared" ref="I1510:I1511" si="114">G1510*H1510</f>
        <v>27500000</v>
      </c>
      <c r="J1510" s="125" t="s">
        <v>326</v>
      </c>
      <c r="K1510" s="126" t="s">
        <v>334</v>
      </c>
    </row>
    <row r="1511" spans="2:11" s="124" customFormat="1" ht="50.25" thickBot="1" x14ac:dyDescent="0.3">
      <c r="B1511" s="85">
        <f>IF(J1511&lt;&gt;"",VALUE(LEFT(B1510,FIND("/",B1510&amp;"/")-1))+1,LEFT(B1510,FIND("/",B1510&amp;"/")-1)&amp;"/"&amp;IF(ISNUMBER(SEARCH("/",B1510)),VALUE(RIGHT(B1510,LEN(B1510)-FIND("/",B1510)))+1,1))</f>
        <v>20261047</v>
      </c>
      <c r="C1511" s="131" t="s">
        <v>926</v>
      </c>
      <c r="D1511" s="24" t="s">
        <v>150</v>
      </c>
      <c r="E1511" s="115" t="s">
        <v>927</v>
      </c>
      <c r="F1511" s="116" t="s">
        <v>10</v>
      </c>
      <c r="G1511" s="117">
        <v>1</v>
      </c>
      <c r="H1511" s="118">
        <v>92000000</v>
      </c>
      <c r="I1511" s="119">
        <f t="shared" si="114"/>
        <v>92000000</v>
      </c>
      <c r="J1511" s="125" t="s">
        <v>324</v>
      </c>
      <c r="K1511" s="126" t="s">
        <v>334</v>
      </c>
    </row>
    <row r="1512" spans="2:11" s="124" customFormat="1" ht="98.25" customHeight="1" thickBot="1" x14ac:dyDescent="0.3">
      <c r="B1512" s="85">
        <f>IF(J1512&lt;&gt;"",VALUE(LEFT(B1511,FIND("/",B1511&amp;"/")-1))+1,LEFT(B1511,FIND("/",B1511&amp;"/")-1)&amp;"/"&amp;IF(ISNUMBER(SEARCH("/",B1511)),VALUE(RIGHT(B1511,LEN(B1511)-FIND("/",B1511)))+1,1))</f>
        <v>20261048</v>
      </c>
      <c r="C1512" s="131" t="s">
        <v>928</v>
      </c>
      <c r="D1512" s="24" t="s">
        <v>150</v>
      </c>
      <c r="E1512" s="115" t="s">
        <v>536</v>
      </c>
      <c r="F1512" s="116" t="s">
        <v>10</v>
      </c>
      <c r="G1512" s="117">
        <v>15</v>
      </c>
      <c r="H1512" s="118">
        <v>65000</v>
      </c>
      <c r="I1512" s="119">
        <f t="shared" ref="I1512:I1517" si="115">G1512*H1512</f>
        <v>975000</v>
      </c>
      <c r="J1512" s="125" t="s">
        <v>330</v>
      </c>
      <c r="K1512" s="126" t="s">
        <v>334</v>
      </c>
    </row>
    <row r="1513" spans="2:11" s="124" customFormat="1" ht="98.25" customHeight="1" thickBot="1" x14ac:dyDescent="0.3">
      <c r="B1513" s="85">
        <f>IF(J1513&lt;&gt;"",VALUE(LEFT(B1512,FIND("/",B1512&amp;"/")-1))+1,LEFT(B1512,FIND("/",B1512&amp;"/")-1)&amp;"/"&amp;IF(ISNUMBER(SEARCH("/",B1512)),VALUE(RIGHT(B1512,LEN(B1512)-FIND("/",B1512)))+1,1))</f>
        <v>20261049</v>
      </c>
      <c r="C1513" s="131" t="s">
        <v>45</v>
      </c>
      <c r="D1513" s="24" t="s">
        <v>152</v>
      </c>
      <c r="E1513" s="115" t="s">
        <v>208</v>
      </c>
      <c r="F1513" s="116" t="s">
        <v>10</v>
      </c>
      <c r="G1513" s="117">
        <v>1</v>
      </c>
      <c r="H1513" s="118">
        <v>719929</v>
      </c>
      <c r="I1513" s="119">
        <f t="shared" si="115"/>
        <v>719929</v>
      </c>
      <c r="J1513" s="125" t="s">
        <v>330</v>
      </c>
      <c r="K1513" s="126" t="s">
        <v>334</v>
      </c>
    </row>
    <row r="1514" spans="2:11" s="124" customFormat="1" ht="18" thickBot="1" x14ac:dyDescent="0.3">
      <c r="B1514" s="85">
        <f>IF(J1514&lt;&gt;"",VALUE(LEFT(B1513,FIND("/",B1513&amp;"/")-1))+1,LEFT(B1513,FIND("/",B1513&amp;"/")-1)&amp;"/"&amp;IF(ISNUMBER(SEARCH("/",B1513)),VALUE(RIGHT(B1513,LEN(B1513)-FIND("/",B1513)))+1,1))</f>
        <v>20261050</v>
      </c>
      <c r="C1514" s="131" t="s">
        <v>12</v>
      </c>
      <c r="D1514" s="24" t="s">
        <v>150</v>
      </c>
      <c r="E1514" s="115" t="s">
        <v>929</v>
      </c>
      <c r="F1514" s="116"/>
      <c r="G1514" s="117"/>
      <c r="H1514" s="118"/>
      <c r="I1514" s="119">
        <f>SUM(I1515:I1516)</f>
        <v>30000</v>
      </c>
      <c r="J1514" s="125" t="s">
        <v>330</v>
      </c>
      <c r="K1514" s="126" t="s">
        <v>334</v>
      </c>
    </row>
    <row r="1515" spans="2:11" s="124" customFormat="1" ht="18" outlineLevel="1" thickBot="1" x14ac:dyDescent="0.3">
      <c r="B1515" s="85" t="str">
        <f>IF(J1515&lt;&gt;"",VALUE(LEFT(B1514,FIND("/",B1514&amp;"/")-1))+1,LEFT(B1514,FIND("/",B1514&amp;"/")-1)&amp;"/"&amp;IF(ISNUMBER(SEARCH("/",B1514)),VALUE(RIGHT(B1514,LEN(B1514)-FIND("/",B1514)))+1,1))</f>
        <v>20261050/1</v>
      </c>
      <c r="C1515" s="39" t="s">
        <v>12</v>
      </c>
      <c r="D1515" s="39" t="s">
        <v>150</v>
      </c>
      <c r="E1515" s="40" t="s">
        <v>929</v>
      </c>
      <c r="F1515" s="126" t="s">
        <v>10</v>
      </c>
      <c r="G1515" s="97">
        <v>50</v>
      </c>
      <c r="H1515" s="41">
        <v>300</v>
      </c>
      <c r="I1515" s="41">
        <f t="shared" si="115"/>
        <v>15000</v>
      </c>
      <c r="J1515" s="126"/>
      <c r="K1515" s="126" t="s">
        <v>334</v>
      </c>
    </row>
    <row r="1516" spans="2:11" s="124" customFormat="1" ht="18" outlineLevel="1" thickBot="1" x14ac:dyDescent="0.3">
      <c r="B1516" s="85" t="str">
        <f>IF(J1516&lt;&gt;"",VALUE(LEFT(B1515,FIND("/",B1515&amp;"/")-1))+1,LEFT(B1515,FIND("/",B1515&amp;"/")-1)&amp;"/"&amp;IF(ISNUMBER(SEARCH("/",B1515)),VALUE(RIGHT(B1515,LEN(B1515)-FIND("/",B1515)))+1,1))</f>
        <v>20261050/2</v>
      </c>
      <c r="C1516" s="39" t="s">
        <v>12</v>
      </c>
      <c r="D1516" s="39" t="s">
        <v>150</v>
      </c>
      <c r="E1516" s="40" t="s">
        <v>929</v>
      </c>
      <c r="F1516" s="126" t="s">
        <v>10</v>
      </c>
      <c r="G1516" s="97">
        <v>50</v>
      </c>
      <c r="H1516" s="41">
        <v>300</v>
      </c>
      <c r="I1516" s="41">
        <f t="shared" si="115"/>
        <v>15000</v>
      </c>
      <c r="J1516" s="126"/>
      <c r="K1516" s="126" t="s">
        <v>334</v>
      </c>
    </row>
    <row r="1517" spans="2:11" s="124" customFormat="1" ht="33.75" thickBot="1" x14ac:dyDescent="0.3">
      <c r="B1517" s="85">
        <f>IF(J1517&lt;&gt;"",VALUE(LEFT(B1516,FIND("/",B1516&amp;"/")-1))+1,LEFT(B1516,FIND("/",B1516&amp;"/")-1)&amp;"/"&amp;IF(ISNUMBER(SEARCH("/",B1516)),VALUE(RIGHT(B1516,LEN(B1516)-FIND("/",B1516)))+1,1))</f>
        <v>20261051</v>
      </c>
      <c r="C1517" s="131" t="s">
        <v>45</v>
      </c>
      <c r="D1517" s="24" t="s">
        <v>152</v>
      </c>
      <c r="E1517" s="115" t="s">
        <v>930</v>
      </c>
      <c r="F1517" s="116" t="s">
        <v>69</v>
      </c>
      <c r="G1517" s="117">
        <v>7</v>
      </c>
      <c r="H1517" s="118">
        <v>15000</v>
      </c>
      <c r="I1517" s="119">
        <f t="shared" si="115"/>
        <v>105000</v>
      </c>
      <c r="J1517" s="125" t="s">
        <v>330</v>
      </c>
      <c r="K1517" s="126" t="s">
        <v>334</v>
      </c>
    </row>
    <row r="1518" spans="2:11" s="124" customFormat="1" ht="33.75" thickBot="1" x14ac:dyDescent="0.3">
      <c r="B1518" s="85">
        <f>IF(J1518&lt;&gt;"",VALUE(LEFT(B1517,FIND("/",B1517&amp;"/")-1))+1,LEFT(B1517,FIND("/",B1517&amp;"/")-1)&amp;"/"&amp;IF(ISNUMBER(SEARCH("/",B1517)),VALUE(RIGHT(B1517,LEN(B1517)-FIND("/",B1517)))+1,1))</f>
        <v>20261052</v>
      </c>
      <c r="C1518" s="131" t="s">
        <v>45</v>
      </c>
      <c r="D1518" s="24" t="s">
        <v>152</v>
      </c>
      <c r="E1518" s="115" t="s">
        <v>745</v>
      </c>
      <c r="F1518" s="116" t="s">
        <v>8</v>
      </c>
      <c r="G1518" s="117">
        <v>1</v>
      </c>
      <c r="H1518" s="118">
        <v>200000</v>
      </c>
      <c r="I1518" s="119">
        <f>G1518*H1518</f>
        <v>200000</v>
      </c>
      <c r="J1518" s="125" t="s">
        <v>330</v>
      </c>
      <c r="K1518" s="126" t="s">
        <v>334</v>
      </c>
    </row>
    <row r="1519" spans="2:11" s="124" customFormat="1" ht="18" thickBot="1" x14ac:dyDescent="0.3">
      <c r="B1519" s="85">
        <f>IF(J1519&lt;&gt;"",VALUE(LEFT(B1518,FIND("/",B1518&amp;"/")-1))+1,LEFT(B1518,FIND("/",B1518&amp;"/")-1)&amp;"/"&amp;IF(ISNUMBER(SEARCH("/",B1518)),VALUE(RIGHT(B1518,LEN(B1518)-FIND("/",B1518)))+1,1))</f>
        <v>20261053</v>
      </c>
      <c r="C1519" s="131" t="s">
        <v>11</v>
      </c>
      <c r="D1519" s="24" t="s">
        <v>150</v>
      </c>
      <c r="E1519" s="115" t="s">
        <v>931</v>
      </c>
      <c r="F1519" s="116" t="s">
        <v>10</v>
      </c>
      <c r="G1519" s="117">
        <v>20</v>
      </c>
      <c r="H1519" s="118">
        <v>49000</v>
      </c>
      <c r="I1519" s="119">
        <f t="shared" ref="I1519:I1520" si="116">G1519*H1519</f>
        <v>980000</v>
      </c>
      <c r="J1519" s="125" t="s">
        <v>330</v>
      </c>
      <c r="K1519" s="126" t="s">
        <v>334</v>
      </c>
    </row>
    <row r="1520" spans="2:11" s="124" customFormat="1" ht="18" thickBot="1" x14ac:dyDescent="0.3">
      <c r="B1520" s="85">
        <f>IF(J1520&lt;&gt;"",VALUE(LEFT(B1519,FIND("/",B1519&amp;"/")-1))+1,LEFT(B1519,FIND("/",B1519&amp;"/")-1)&amp;"/"&amp;IF(ISNUMBER(SEARCH("/",B1519)),VALUE(RIGHT(B1519,LEN(B1519)-FIND("/",B1519)))+1,1))</f>
        <v>20261054</v>
      </c>
      <c r="C1520" s="131" t="s">
        <v>12</v>
      </c>
      <c r="D1520" s="24" t="s">
        <v>150</v>
      </c>
      <c r="E1520" s="115" t="s">
        <v>932</v>
      </c>
      <c r="F1520" s="116" t="s">
        <v>10</v>
      </c>
      <c r="G1520" s="117">
        <v>520</v>
      </c>
      <c r="H1520" s="118">
        <v>400</v>
      </c>
      <c r="I1520" s="119">
        <f t="shared" si="116"/>
        <v>208000</v>
      </c>
      <c r="J1520" s="125" t="s">
        <v>330</v>
      </c>
      <c r="K1520" s="126" t="s">
        <v>334</v>
      </c>
    </row>
    <row r="1521" spans="2:11" s="124" customFormat="1" ht="33.75" thickBot="1" x14ac:dyDescent="0.3">
      <c r="B1521" s="85">
        <f>IF(J1521&lt;&gt;"",VALUE(LEFT(B1520,FIND("/",B1520&amp;"/")-1))+1,LEFT(B1520,FIND("/",B1520&amp;"/")-1)&amp;"/"&amp;IF(ISNUMBER(SEARCH("/",B1520)),VALUE(RIGHT(B1520,LEN(B1520)-FIND("/",B1520)))+1,1))</f>
        <v>20261055</v>
      </c>
      <c r="C1521" s="131" t="s">
        <v>38</v>
      </c>
      <c r="D1521" s="24" t="s">
        <v>152</v>
      </c>
      <c r="E1521" s="115" t="s">
        <v>933</v>
      </c>
      <c r="F1521" s="116" t="s">
        <v>8</v>
      </c>
      <c r="G1521" s="117">
        <v>1</v>
      </c>
      <c r="H1521" s="118">
        <v>2000000</v>
      </c>
      <c r="I1521" s="119">
        <f>G1521*H1521</f>
        <v>2000000</v>
      </c>
      <c r="J1521" s="125" t="s">
        <v>330</v>
      </c>
      <c r="K1521" s="126" t="s">
        <v>334</v>
      </c>
    </row>
    <row r="1522" spans="2:11" s="124" customFormat="1" ht="18" thickBot="1" x14ac:dyDescent="0.3">
      <c r="B1522" s="85">
        <f>IF(J1522&lt;&gt;"",VALUE(LEFT(B1521,FIND("/",B1521&amp;"/")-1))+1,LEFT(B1521,FIND("/",B1521&amp;"/")-1)&amp;"/"&amp;IF(ISNUMBER(SEARCH("/",B1521)),VALUE(RIGHT(B1521,LEN(B1521)-FIND("/",B1521)))+1,1))</f>
        <v>20261056</v>
      </c>
      <c r="C1522" s="131" t="s">
        <v>52</v>
      </c>
      <c r="D1522" s="24" t="s">
        <v>150</v>
      </c>
      <c r="E1522" s="115" t="s">
        <v>721</v>
      </c>
      <c r="F1522" s="116" t="s">
        <v>10</v>
      </c>
      <c r="G1522" s="117">
        <v>1</v>
      </c>
      <c r="H1522" s="118">
        <v>39000</v>
      </c>
      <c r="I1522" s="119">
        <f>G1522*H1522</f>
        <v>39000</v>
      </c>
      <c r="J1522" s="125" t="s">
        <v>330</v>
      </c>
      <c r="K1522" s="126" t="s">
        <v>334</v>
      </c>
    </row>
    <row r="1523" spans="2:11" s="124" customFormat="1" ht="50.25" thickBot="1" x14ac:dyDescent="0.3">
      <c r="B1523" s="85">
        <f>IF(J1523&lt;&gt;"",VALUE(LEFT(B1522,FIND("/",B1522&amp;"/")-1))+1,LEFT(B1522,FIND("/",B1522&amp;"/")-1)&amp;"/"&amp;IF(ISNUMBER(SEARCH("/",B1522)),VALUE(RIGHT(B1522,LEN(B1522)-FIND("/",B1522)))+1,1))</f>
        <v>20261057</v>
      </c>
      <c r="C1523" s="131" t="s">
        <v>45</v>
      </c>
      <c r="D1523" s="24" t="s">
        <v>152</v>
      </c>
      <c r="E1523" s="115" t="s">
        <v>934</v>
      </c>
      <c r="F1523" s="116" t="s">
        <v>8</v>
      </c>
      <c r="G1523" s="117">
        <v>1</v>
      </c>
      <c r="H1523" s="118">
        <v>600000</v>
      </c>
      <c r="I1523" s="119">
        <f>G1523*H1523</f>
        <v>600000</v>
      </c>
      <c r="J1523" s="125" t="s">
        <v>330</v>
      </c>
      <c r="K1523" s="126" t="s">
        <v>334</v>
      </c>
    </row>
    <row r="1524" spans="2:11" s="124" customFormat="1" ht="50.25" thickBot="1" x14ac:dyDescent="0.3">
      <c r="B1524" s="85">
        <f>IF(J1524&lt;&gt;"",VALUE(LEFT(B1523,FIND("/",B1523&amp;"/")-1))+1,LEFT(B1523,FIND("/",B1523&amp;"/")-1)&amp;"/"&amp;IF(ISNUMBER(SEARCH("/",B1523)),VALUE(RIGHT(B1523,LEN(B1523)-FIND("/",B1523)))+1,1))</f>
        <v>20261058</v>
      </c>
      <c r="C1524" s="131" t="s">
        <v>32</v>
      </c>
      <c r="D1524" s="24" t="s">
        <v>152</v>
      </c>
      <c r="E1524" s="115" t="s">
        <v>935</v>
      </c>
      <c r="F1524" s="116" t="s">
        <v>152</v>
      </c>
      <c r="G1524" s="117">
        <v>1</v>
      </c>
      <c r="H1524" s="118">
        <v>53280</v>
      </c>
      <c r="I1524" s="119">
        <f t="shared" ref="I1524:I1526" si="117">G1524*H1524</f>
        <v>53280</v>
      </c>
      <c r="J1524" s="125" t="s">
        <v>330</v>
      </c>
      <c r="K1524" s="126" t="s">
        <v>334</v>
      </c>
    </row>
    <row r="1525" spans="2:11" s="124" customFormat="1" ht="33.75" thickBot="1" x14ac:dyDescent="0.3">
      <c r="B1525" s="85">
        <f>IF(J1525&lt;&gt;"",VALUE(LEFT(B1524,FIND("/",B1524&amp;"/")-1))+1,LEFT(B1524,FIND("/",B1524&amp;"/")-1)&amp;"/"&amp;IF(ISNUMBER(SEARCH("/",B1524)),VALUE(RIGHT(B1524,LEN(B1524)-FIND("/",B1524)))+1,1))</f>
        <v>20261059</v>
      </c>
      <c r="C1525" s="131" t="s">
        <v>78</v>
      </c>
      <c r="D1525" s="24" t="s">
        <v>152</v>
      </c>
      <c r="E1525" s="115" t="s">
        <v>936</v>
      </c>
      <c r="F1525" s="116" t="s">
        <v>152</v>
      </c>
      <c r="G1525" s="117">
        <v>1</v>
      </c>
      <c r="H1525" s="118">
        <v>1200000</v>
      </c>
      <c r="I1525" s="119">
        <f t="shared" si="117"/>
        <v>1200000</v>
      </c>
      <c r="J1525" s="125" t="s">
        <v>330</v>
      </c>
      <c r="K1525" s="126" t="s">
        <v>334</v>
      </c>
    </row>
    <row r="1526" spans="2:11" s="124" customFormat="1" ht="18" thickBot="1" x14ac:dyDescent="0.3">
      <c r="B1526" s="85">
        <f>IF(J1526&lt;&gt;"",VALUE(LEFT(B1525,FIND("/",B1525&amp;"/")-1))+1,LEFT(B1525,FIND("/",B1525&amp;"/")-1)&amp;"/"&amp;IF(ISNUMBER(SEARCH("/",B1525)),VALUE(RIGHT(B1525,LEN(B1525)-FIND("/",B1525)))+1,1))</f>
        <v>20261060</v>
      </c>
      <c r="C1526" s="131" t="s">
        <v>55</v>
      </c>
      <c r="D1526" s="24" t="s">
        <v>150</v>
      </c>
      <c r="E1526" s="115" t="s">
        <v>683</v>
      </c>
      <c r="F1526" s="116" t="s">
        <v>150</v>
      </c>
      <c r="G1526" s="117">
        <v>1</v>
      </c>
      <c r="H1526" s="118">
        <v>5607500</v>
      </c>
      <c r="I1526" s="119">
        <f t="shared" si="117"/>
        <v>5607500</v>
      </c>
      <c r="J1526" s="125" t="s">
        <v>330</v>
      </c>
      <c r="K1526" s="126" t="s">
        <v>334</v>
      </c>
    </row>
    <row r="1527" spans="2:11" s="124" customFormat="1" ht="50.25" thickBot="1" x14ac:dyDescent="0.3">
      <c r="B1527" s="85">
        <f>IF(J1527&lt;&gt;"",VALUE(LEFT(B1526,FIND("/",B1526&amp;"/")-1))+1,LEFT(B1526,FIND("/",B1526&amp;"/")-1)&amp;"/"&amp;IF(ISNUMBER(SEARCH("/",B1526)),VALUE(RIGHT(B1526,LEN(B1526)-FIND("/",B1526)))+1,1))</f>
        <v>20261061</v>
      </c>
      <c r="C1527" s="131" t="s">
        <v>45</v>
      </c>
      <c r="D1527" s="24" t="s">
        <v>152</v>
      </c>
      <c r="E1527" s="115" t="s">
        <v>937</v>
      </c>
      <c r="F1527" s="116" t="s">
        <v>152</v>
      </c>
      <c r="G1527" s="117">
        <v>1</v>
      </c>
      <c r="H1527" s="118">
        <v>900000000</v>
      </c>
      <c r="I1527" s="119">
        <f>G1527*H1527</f>
        <v>900000000</v>
      </c>
      <c r="J1527" s="125" t="s">
        <v>330</v>
      </c>
      <c r="K1527" s="126" t="s">
        <v>334</v>
      </c>
    </row>
    <row r="1528" spans="2:11" s="124" customFormat="1" ht="33.75" thickBot="1" x14ac:dyDescent="0.3">
      <c r="B1528" s="85">
        <f>IF(J1528&lt;&gt;"",VALUE(LEFT(B1527,FIND("/",B1527&amp;"/")-1))+1,LEFT(B1527,FIND("/",B1527&amp;"/")-1)&amp;"/"&amp;IF(ISNUMBER(SEARCH("/",B1527)),VALUE(RIGHT(B1527,LEN(B1527)-FIND("/",B1527)))+1,1))</f>
        <v>20261062</v>
      </c>
      <c r="C1528" s="131" t="s">
        <v>46</v>
      </c>
      <c r="D1528" s="24" t="s">
        <v>152</v>
      </c>
      <c r="E1528" s="115" t="s">
        <v>938</v>
      </c>
      <c r="F1528" s="116" t="s">
        <v>152</v>
      </c>
      <c r="G1528" s="117"/>
      <c r="H1528" s="118"/>
      <c r="I1528" s="119">
        <f>I1529+I1530</f>
        <v>2700000</v>
      </c>
      <c r="J1528" s="125" t="s">
        <v>330</v>
      </c>
      <c r="K1528" s="126" t="s">
        <v>335</v>
      </c>
    </row>
    <row r="1529" spans="2:11" s="124" customFormat="1" ht="33.75" outlineLevel="1" thickBot="1" x14ac:dyDescent="0.3">
      <c r="B1529" s="85">
        <f>IF(J1529&lt;&gt;"",VALUE(LEFT(B1528,FIND("/",B1528&amp;"/")-1))+1,LEFT(B1528,FIND("/",B1528&amp;"/")-1)&amp;"/"&amp;IF(ISNUMBER(SEARCH("/",B1528)),VALUE(RIGHT(B1528,LEN(B1528)-FIND("/",B1528)))+1,1))</f>
        <v>20261063</v>
      </c>
      <c r="C1529" s="39" t="s">
        <v>46</v>
      </c>
      <c r="D1529" s="39" t="s">
        <v>152</v>
      </c>
      <c r="E1529" s="40" t="s">
        <v>939</v>
      </c>
      <c r="F1529" s="126" t="s">
        <v>152</v>
      </c>
      <c r="G1529" s="97">
        <v>60</v>
      </c>
      <c r="H1529" s="41">
        <v>35000</v>
      </c>
      <c r="I1529" s="41">
        <f>G1529*H1529</f>
        <v>2100000</v>
      </c>
      <c r="J1529" s="126" t="s">
        <v>330</v>
      </c>
      <c r="K1529" s="126" t="s">
        <v>335</v>
      </c>
    </row>
    <row r="1530" spans="2:11" s="124" customFormat="1" ht="33.75" outlineLevel="1" thickBot="1" x14ac:dyDescent="0.3">
      <c r="B1530" s="85">
        <f>IF(J1530&lt;&gt;"",VALUE(LEFT(B1529,FIND("/",B1529&amp;"/")-1))+1,LEFT(B1529,FIND("/",B1529&amp;"/")-1)&amp;"/"&amp;IF(ISNUMBER(SEARCH("/",B1529)),VALUE(RIGHT(B1529,LEN(B1529)-FIND("/",B1529)))+1,1))</f>
        <v>20261064</v>
      </c>
      <c r="C1530" s="39" t="s">
        <v>46</v>
      </c>
      <c r="D1530" s="39" t="s">
        <v>152</v>
      </c>
      <c r="E1530" s="40" t="s">
        <v>940</v>
      </c>
      <c r="F1530" s="126" t="s">
        <v>152</v>
      </c>
      <c r="G1530" s="97">
        <v>30</v>
      </c>
      <c r="H1530" s="41">
        <v>20000</v>
      </c>
      <c r="I1530" s="41">
        <f>G1530*H1530</f>
        <v>600000</v>
      </c>
      <c r="J1530" s="126" t="s">
        <v>330</v>
      </c>
      <c r="K1530" s="126" t="s">
        <v>335</v>
      </c>
    </row>
    <row r="1531" spans="2:11" s="124" customFormat="1" ht="33.75" thickBot="1" x14ac:dyDescent="0.3">
      <c r="B1531" s="85">
        <f>IF(J1531&lt;&gt;"",VALUE(LEFT(B1530,FIND("/",B1530&amp;"/")-1))+1,LEFT(B1530,FIND("/",B1530&amp;"/")-1)&amp;"/"&amp;IF(ISNUMBER(SEARCH("/",B1530)),VALUE(RIGHT(B1530,LEN(B1530)-FIND("/",B1530)))+1,1))</f>
        <v>20261065</v>
      </c>
      <c r="C1531" s="131" t="s">
        <v>35</v>
      </c>
      <c r="D1531" s="24" t="s">
        <v>151</v>
      </c>
      <c r="E1531" s="115" t="s">
        <v>941</v>
      </c>
      <c r="F1531" s="116" t="s">
        <v>8</v>
      </c>
      <c r="G1531" s="117">
        <v>1</v>
      </c>
      <c r="H1531" s="118">
        <v>5706000</v>
      </c>
      <c r="I1531" s="119">
        <f>G1531*H1531</f>
        <v>5706000</v>
      </c>
      <c r="J1531" s="125" t="s">
        <v>330</v>
      </c>
      <c r="K1531" s="126" t="s">
        <v>335</v>
      </c>
    </row>
    <row r="1532" spans="2:11" s="124" customFormat="1" ht="18" thickBot="1" x14ac:dyDescent="0.3">
      <c r="B1532" s="85">
        <f>IF(J1532&lt;&gt;"",VALUE(LEFT(B1531,FIND("/",B1531&amp;"/")-1))+1,LEFT(B1531,FIND("/",B1531&amp;"/")-1)&amp;"/"&amp;IF(ISNUMBER(SEARCH("/",B1531)),VALUE(RIGHT(B1531,LEN(B1531)-FIND("/",B1531)))+1,1))</f>
        <v>20261066</v>
      </c>
      <c r="C1532" s="131" t="s">
        <v>12</v>
      </c>
      <c r="D1532" s="24" t="s">
        <v>150</v>
      </c>
      <c r="E1532" s="115" t="s">
        <v>942</v>
      </c>
      <c r="F1532" s="116"/>
      <c r="G1532" s="117"/>
      <c r="H1532" s="118"/>
      <c r="I1532" s="119">
        <f>SUM(I1533:I1536)</f>
        <v>950000</v>
      </c>
      <c r="J1532" s="125" t="s">
        <v>330</v>
      </c>
      <c r="K1532" s="126" t="s">
        <v>335</v>
      </c>
    </row>
    <row r="1533" spans="2:11" s="124" customFormat="1" ht="18" outlineLevel="1" thickBot="1" x14ac:dyDescent="0.3">
      <c r="B1533" s="85" t="str">
        <f>IF(J1533&lt;&gt;"",VALUE(LEFT(B1532,FIND("/",B1532&amp;"/")-1))+1,LEFT(B1532,FIND("/",B1532&amp;"/")-1)&amp;"/"&amp;IF(ISNUMBER(SEARCH("/",B1532)),VALUE(RIGHT(B1532,LEN(B1532)-FIND("/",B1532)))+1,1))</f>
        <v>20261066/1</v>
      </c>
      <c r="C1533" s="39" t="s">
        <v>12</v>
      </c>
      <c r="D1533" s="39" t="s">
        <v>150</v>
      </c>
      <c r="E1533" s="40" t="s">
        <v>943</v>
      </c>
      <c r="F1533" s="126" t="s">
        <v>10</v>
      </c>
      <c r="G1533" s="97">
        <v>100</v>
      </c>
      <c r="H1533" s="41">
        <v>2500</v>
      </c>
      <c r="I1533" s="41">
        <f t="shared" ref="I1533:I1560" si="118">G1533*H1533</f>
        <v>250000</v>
      </c>
      <c r="J1533" s="126"/>
      <c r="K1533" s="126" t="s">
        <v>335</v>
      </c>
    </row>
    <row r="1534" spans="2:11" s="124" customFormat="1" ht="18" outlineLevel="1" thickBot="1" x14ac:dyDescent="0.3">
      <c r="B1534" s="85" t="str">
        <f>IF(J1534&lt;&gt;"",VALUE(LEFT(B1533,FIND("/",B1533&amp;"/")-1))+1,LEFT(B1533,FIND("/",B1533&amp;"/")-1)&amp;"/"&amp;IF(ISNUMBER(SEARCH("/",B1533)),VALUE(RIGHT(B1533,LEN(B1533)-FIND("/",B1533)))+1,1))</f>
        <v>20261066/2</v>
      </c>
      <c r="C1534" s="39" t="s">
        <v>12</v>
      </c>
      <c r="D1534" s="39" t="s">
        <v>150</v>
      </c>
      <c r="E1534" s="40" t="s">
        <v>944</v>
      </c>
      <c r="F1534" s="126" t="s">
        <v>10</v>
      </c>
      <c r="G1534" s="97">
        <v>1</v>
      </c>
      <c r="H1534" s="41">
        <v>150000</v>
      </c>
      <c r="I1534" s="41">
        <f t="shared" si="118"/>
        <v>150000</v>
      </c>
      <c r="J1534" s="126"/>
      <c r="K1534" s="126" t="s">
        <v>335</v>
      </c>
    </row>
    <row r="1535" spans="2:11" s="124" customFormat="1" ht="18" outlineLevel="1" thickBot="1" x14ac:dyDescent="0.3">
      <c r="B1535" s="85" t="str">
        <f>IF(J1535&lt;&gt;"",VALUE(LEFT(B1534,FIND("/",B1534&amp;"/")-1))+1,LEFT(B1534,FIND("/",B1534&amp;"/")-1)&amp;"/"&amp;IF(ISNUMBER(SEARCH("/",B1534)),VALUE(RIGHT(B1534,LEN(B1534)-FIND("/",B1534)))+1,1))</f>
        <v>20261066/3</v>
      </c>
      <c r="C1535" s="39" t="s">
        <v>12</v>
      </c>
      <c r="D1535" s="39" t="s">
        <v>150</v>
      </c>
      <c r="E1535" s="40" t="s">
        <v>945</v>
      </c>
      <c r="F1535" s="126" t="s">
        <v>10</v>
      </c>
      <c r="G1535" s="97">
        <v>1</v>
      </c>
      <c r="H1535" s="41">
        <v>50000</v>
      </c>
      <c r="I1535" s="41">
        <f t="shared" si="118"/>
        <v>50000</v>
      </c>
      <c r="J1535" s="126"/>
      <c r="K1535" s="126" t="s">
        <v>335</v>
      </c>
    </row>
    <row r="1536" spans="2:11" s="124" customFormat="1" ht="18" outlineLevel="1" thickBot="1" x14ac:dyDescent="0.3">
      <c r="B1536" s="85" t="str">
        <f>IF(J1536&lt;&gt;"",VALUE(LEFT(B1535,FIND("/",B1535&amp;"/")-1))+1,LEFT(B1535,FIND("/",B1535&amp;"/")-1)&amp;"/"&amp;IF(ISNUMBER(SEARCH("/",B1535)),VALUE(RIGHT(B1535,LEN(B1535)-FIND("/",B1535)))+1,1))</f>
        <v>20261066/4</v>
      </c>
      <c r="C1536" s="39" t="s">
        <v>12</v>
      </c>
      <c r="D1536" s="39" t="s">
        <v>150</v>
      </c>
      <c r="E1536" s="40" t="s">
        <v>946</v>
      </c>
      <c r="F1536" s="126" t="s">
        <v>10</v>
      </c>
      <c r="G1536" s="97">
        <v>50</v>
      </c>
      <c r="H1536" s="41">
        <v>10000</v>
      </c>
      <c r="I1536" s="41">
        <f t="shared" si="118"/>
        <v>500000</v>
      </c>
      <c r="J1536" s="126"/>
      <c r="K1536" s="126" t="s">
        <v>335</v>
      </c>
    </row>
    <row r="1537" spans="2:11" s="124" customFormat="1" ht="18" thickBot="1" x14ac:dyDescent="0.3">
      <c r="B1537" s="85">
        <f>IF(J1537&lt;&gt;"",VALUE(LEFT(B1536,FIND("/",B1536&amp;"/")-1))+1,LEFT(B1536,FIND("/",B1536&amp;"/")-1)&amp;"/"&amp;IF(ISNUMBER(SEARCH("/",B1536)),VALUE(RIGHT(B1536,LEN(B1536)-FIND("/",B1536)))+1,1))</f>
        <v>20261067</v>
      </c>
      <c r="C1537" s="131" t="s">
        <v>55</v>
      </c>
      <c r="D1537" s="24" t="s">
        <v>150</v>
      </c>
      <c r="E1537" s="115" t="s">
        <v>636</v>
      </c>
      <c r="F1537" s="116" t="s">
        <v>10</v>
      </c>
      <c r="G1537" s="117">
        <v>70</v>
      </c>
      <c r="H1537" s="118">
        <v>8000</v>
      </c>
      <c r="I1537" s="119">
        <f t="shared" si="118"/>
        <v>560000</v>
      </c>
      <c r="J1537" s="125" t="s">
        <v>330</v>
      </c>
      <c r="K1537" s="126" t="s">
        <v>335</v>
      </c>
    </row>
    <row r="1538" spans="2:11" s="124" customFormat="1" ht="33.75" thickBot="1" x14ac:dyDescent="0.3">
      <c r="B1538" s="85">
        <f>IF(J1538&lt;&gt;"",VALUE(LEFT(B1537,FIND("/",B1537&amp;"/")-1))+1,LEFT(B1537,FIND("/",B1537&amp;"/")-1)&amp;"/"&amp;IF(ISNUMBER(SEARCH("/",B1537)),VALUE(RIGHT(B1537,LEN(B1537)-FIND("/",B1537)))+1,1))</f>
        <v>20261068</v>
      </c>
      <c r="C1538" s="131" t="s">
        <v>45</v>
      </c>
      <c r="D1538" s="24" t="s">
        <v>152</v>
      </c>
      <c r="E1538" s="115" t="s">
        <v>779</v>
      </c>
      <c r="F1538" s="116" t="s">
        <v>8</v>
      </c>
      <c r="G1538" s="117">
        <v>1</v>
      </c>
      <c r="H1538" s="118">
        <v>700000</v>
      </c>
      <c r="I1538" s="119">
        <f t="shared" si="118"/>
        <v>700000</v>
      </c>
      <c r="J1538" s="125" t="s">
        <v>330</v>
      </c>
      <c r="K1538" s="126" t="s">
        <v>335</v>
      </c>
    </row>
    <row r="1539" spans="2:11" s="124" customFormat="1" ht="33.75" thickBot="1" x14ac:dyDescent="0.3">
      <c r="B1539" s="85">
        <f>IF(J1539&lt;&gt;"",VALUE(LEFT(B1538,FIND("/",B1538&amp;"/")-1))+1,LEFT(B1538,FIND("/",B1538&amp;"/")-1)&amp;"/"&amp;IF(ISNUMBER(SEARCH("/",B1538)),VALUE(RIGHT(B1538,LEN(B1538)-FIND("/",B1538)))+1,1))</f>
        <v>20261069</v>
      </c>
      <c r="C1539" s="131" t="s">
        <v>45</v>
      </c>
      <c r="D1539" s="24" t="s">
        <v>152</v>
      </c>
      <c r="E1539" s="115" t="s">
        <v>947</v>
      </c>
      <c r="F1539" s="116" t="s">
        <v>8</v>
      </c>
      <c r="G1539" s="117">
        <v>1</v>
      </c>
      <c r="H1539" s="118">
        <v>250000</v>
      </c>
      <c r="I1539" s="119">
        <f t="shared" si="118"/>
        <v>250000</v>
      </c>
      <c r="J1539" s="125" t="s">
        <v>330</v>
      </c>
      <c r="K1539" s="126" t="s">
        <v>335</v>
      </c>
    </row>
    <row r="1540" spans="2:11" s="124" customFormat="1" ht="33.75" thickBot="1" x14ac:dyDescent="0.3">
      <c r="B1540" s="85">
        <f>IF(J1540&lt;&gt;"",VALUE(LEFT(B1539,FIND("/",B1539&amp;"/")-1))+1,LEFT(B1539,FIND("/",B1539&amp;"/")-1)&amp;"/"&amp;IF(ISNUMBER(SEARCH("/",B1539)),VALUE(RIGHT(B1539,LEN(B1539)-FIND("/",B1539)))+1,1))</f>
        <v>20261070</v>
      </c>
      <c r="C1540" s="131" t="s">
        <v>45</v>
      </c>
      <c r="D1540" s="24" t="s">
        <v>152</v>
      </c>
      <c r="E1540" s="115" t="s">
        <v>658</v>
      </c>
      <c r="F1540" s="116" t="s">
        <v>8</v>
      </c>
      <c r="G1540" s="117">
        <v>1</v>
      </c>
      <c r="H1540" s="118">
        <v>200000</v>
      </c>
      <c r="I1540" s="119">
        <f t="shared" si="118"/>
        <v>200000</v>
      </c>
      <c r="J1540" s="125" t="s">
        <v>330</v>
      </c>
      <c r="K1540" s="126" t="s">
        <v>335</v>
      </c>
    </row>
    <row r="1541" spans="2:11" s="124" customFormat="1" ht="18" thickBot="1" x14ac:dyDescent="0.3">
      <c r="B1541" s="85">
        <f>IF(J1541&lt;&gt;"",VALUE(LEFT(B1540,FIND("/",B1540&amp;"/")-1))+1,LEFT(B1540,FIND("/",B1540&amp;"/")-1)&amp;"/"&amp;IF(ISNUMBER(SEARCH("/",B1540)),VALUE(RIGHT(B1540,LEN(B1540)-FIND("/",B1540)))+1,1))</f>
        <v>20261071</v>
      </c>
      <c r="C1541" s="131" t="s">
        <v>24</v>
      </c>
      <c r="D1541" s="24" t="s">
        <v>150</v>
      </c>
      <c r="E1541" s="115" t="s">
        <v>530</v>
      </c>
      <c r="F1541" s="116" t="s">
        <v>10</v>
      </c>
      <c r="G1541" s="117">
        <v>1</v>
      </c>
      <c r="H1541" s="118">
        <v>90000</v>
      </c>
      <c r="I1541" s="119">
        <f t="shared" si="118"/>
        <v>90000</v>
      </c>
      <c r="J1541" s="125" t="s">
        <v>330</v>
      </c>
      <c r="K1541" s="126" t="s">
        <v>335</v>
      </c>
    </row>
    <row r="1542" spans="2:11" s="124" customFormat="1" ht="70.5" customHeight="1" thickBot="1" x14ac:dyDescent="0.3">
      <c r="B1542" s="85">
        <f>IF(J1542&lt;&gt;"",VALUE(LEFT(B1541,FIND("/",B1541&amp;"/")-1))+1,LEFT(B1541,FIND("/",B1541&amp;"/")-1)&amp;"/"&amp;IF(ISNUMBER(SEARCH("/",B1541)),VALUE(RIGHT(B1541,LEN(B1541)-FIND("/",B1541)))+1,1))</f>
        <v>20261072</v>
      </c>
      <c r="C1542" s="131" t="s">
        <v>45</v>
      </c>
      <c r="D1542" s="24" t="s">
        <v>152</v>
      </c>
      <c r="E1542" s="115" t="s">
        <v>779</v>
      </c>
      <c r="F1542" s="116" t="s">
        <v>8</v>
      </c>
      <c r="G1542" s="117">
        <v>1</v>
      </c>
      <c r="H1542" s="118">
        <v>700000</v>
      </c>
      <c r="I1542" s="119">
        <f t="shared" si="118"/>
        <v>700000</v>
      </c>
      <c r="J1542" s="125" t="s">
        <v>330</v>
      </c>
      <c r="K1542" s="126" t="s">
        <v>335</v>
      </c>
    </row>
    <row r="1543" spans="2:11" s="124" customFormat="1" ht="33.75" thickBot="1" x14ac:dyDescent="0.3">
      <c r="B1543" s="85">
        <f>IF(J1543&lt;&gt;"",VALUE(LEFT(B1542,FIND("/",B1542&amp;"/")-1))+1,LEFT(B1542,FIND("/",B1542&amp;"/")-1)&amp;"/"&amp;IF(ISNUMBER(SEARCH("/",B1542)),VALUE(RIGHT(B1542,LEN(B1542)-FIND("/",B1542)))+1,1))</f>
        <v>20261073</v>
      </c>
      <c r="C1543" s="131" t="s">
        <v>45</v>
      </c>
      <c r="D1543" s="24" t="s">
        <v>152</v>
      </c>
      <c r="E1543" s="115" t="s">
        <v>745</v>
      </c>
      <c r="F1543" s="116" t="s">
        <v>8</v>
      </c>
      <c r="G1543" s="117">
        <v>1</v>
      </c>
      <c r="H1543" s="118">
        <v>700000</v>
      </c>
      <c r="I1543" s="119">
        <f t="shared" si="118"/>
        <v>700000</v>
      </c>
      <c r="J1543" s="125" t="s">
        <v>330</v>
      </c>
      <c r="K1543" s="126" t="s">
        <v>335</v>
      </c>
    </row>
    <row r="1544" spans="2:11" s="124" customFormat="1" ht="18" thickBot="1" x14ac:dyDescent="0.3">
      <c r="B1544" s="85">
        <f>IF(J1544&lt;&gt;"",VALUE(LEFT(B1543,FIND("/",B1543&amp;"/")-1))+1,LEFT(B1543,FIND("/",B1543&amp;"/")-1)&amp;"/"&amp;IF(ISNUMBER(SEARCH("/",B1543)),VALUE(RIGHT(B1543,LEN(B1543)-FIND("/",B1543)))+1,1))</f>
        <v>20261074</v>
      </c>
      <c r="C1544" s="131" t="s">
        <v>25</v>
      </c>
      <c r="D1544" s="24" t="s">
        <v>150</v>
      </c>
      <c r="E1544" s="115" t="s">
        <v>501</v>
      </c>
      <c r="F1544" s="116" t="s">
        <v>10</v>
      </c>
      <c r="G1544" s="117">
        <v>20</v>
      </c>
      <c r="H1544" s="118">
        <v>5000</v>
      </c>
      <c r="I1544" s="119">
        <f t="shared" si="118"/>
        <v>100000</v>
      </c>
      <c r="J1544" s="125" t="s">
        <v>330</v>
      </c>
      <c r="K1544" s="126" t="s">
        <v>335</v>
      </c>
    </row>
    <row r="1545" spans="2:11" s="124" customFormat="1" ht="18" thickBot="1" x14ac:dyDescent="0.3">
      <c r="B1545" s="85">
        <f>IF(J1545&lt;&gt;"",VALUE(LEFT(B1544,FIND("/",B1544&amp;"/")-1))+1,LEFT(B1544,FIND("/",B1544&amp;"/")-1)&amp;"/"&amp;IF(ISNUMBER(SEARCH("/",B1544)),VALUE(RIGHT(B1544,LEN(B1544)-FIND("/",B1544)))+1,1))</f>
        <v>20261075</v>
      </c>
      <c r="C1545" s="131" t="s">
        <v>33</v>
      </c>
      <c r="D1545" s="24" t="s">
        <v>150</v>
      </c>
      <c r="E1545" s="115" t="s">
        <v>825</v>
      </c>
      <c r="F1545" s="116" t="s">
        <v>10</v>
      </c>
      <c r="G1545" s="117">
        <v>1</v>
      </c>
      <c r="H1545" s="118">
        <v>19000</v>
      </c>
      <c r="I1545" s="119">
        <f t="shared" si="118"/>
        <v>19000</v>
      </c>
      <c r="J1545" s="125" t="s">
        <v>330</v>
      </c>
      <c r="K1545" s="126" t="s">
        <v>335</v>
      </c>
    </row>
    <row r="1546" spans="2:11" s="124" customFormat="1" ht="18" thickBot="1" x14ac:dyDescent="0.3">
      <c r="B1546" s="85">
        <f>IF(J1546&lt;&gt;"",VALUE(LEFT(B1545,FIND("/",B1545&amp;"/")-1))+1,LEFT(B1545,FIND("/",B1545&amp;"/")-1)&amp;"/"&amp;IF(ISNUMBER(SEARCH("/",B1545)),VALUE(RIGHT(B1545,LEN(B1545)-FIND("/",B1545)))+1,1))</f>
        <v>20261076</v>
      </c>
      <c r="C1546" s="131" t="s">
        <v>55</v>
      </c>
      <c r="D1546" s="24" t="s">
        <v>150</v>
      </c>
      <c r="E1546" s="115" t="s">
        <v>537</v>
      </c>
      <c r="F1546" s="116" t="s">
        <v>20</v>
      </c>
      <c r="G1546" s="117">
        <v>8</v>
      </c>
      <c r="H1546" s="118">
        <v>5500</v>
      </c>
      <c r="I1546" s="119">
        <f t="shared" si="118"/>
        <v>44000</v>
      </c>
      <c r="J1546" s="125" t="s">
        <v>330</v>
      </c>
      <c r="K1546" s="126" t="s">
        <v>335</v>
      </c>
    </row>
    <row r="1547" spans="2:11" s="124" customFormat="1" ht="33.75" thickBot="1" x14ac:dyDescent="0.3">
      <c r="B1547" s="85">
        <f>IF(J1547&lt;&gt;"",VALUE(LEFT(B1546,FIND("/",B1546&amp;"/")-1))+1,LEFT(B1546,FIND("/",B1546&amp;"/")-1)&amp;"/"&amp;IF(ISNUMBER(SEARCH("/",B1546)),VALUE(RIGHT(B1546,LEN(B1546)-FIND("/",B1546)))+1,1))</f>
        <v>20261077</v>
      </c>
      <c r="C1547" s="131" t="s">
        <v>55</v>
      </c>
      <c r="D1547" s="24" t="s">
        <v>150</v>
      </c>
      <c r="E1547" s="115" t="s">
        <v>448</v>
      </c>
      <c r="F1547" s="116"/>
      <c r="G1547" s="117"/>
      <c r="H1547" s="118"/>
      <c r="I1547" s="119">
        <f>SUM(I1548:I1549)</f>
        <v>48912</v>
      </c>
      <c r="J1547" s="125" t="s">
        <v>330</v>
      </c>
      <c r="K1547" s="126" t="s">
        <v>335</v>
      </c>
    </row>
    <row r="1548" spans="2:11" s="124" customFormat="1" ht="18" outlineLevel="1" thickBot="1" x14ac:dyDescent="0.3">
      <c r="B1548" s="85" t="str">
        <f>IF(J1548&lt;&gt;"",VALUE(LEFT(B1547,FIND("/",B1547&amp;"/")-1))+1,LEFT(B1547,FIND("/",B1547&amp;"/")-1)&amp;"/"&amp;IF(ISNUMBER(SEARCH("/",B1547)),VALUE(RIGHT(B1547,LEN(B1547)-FIND("/",B1547)))+1,1))</f>
        <v>20261077/1</v>
      </c>
      <c r="C1548" s="39" t="s">
        <v>55</v>
      </c>
      <c r="D1548" s="39" t="s">
        <v>150</v>
      </c>
      <c r="E1548" s="40" t="s">
        <v>537</v>
      </c>
      <c r="F1548" s="126" t="s">
        <v>20</v>
      </c>
      <c r="G1548" s="97">
        <v>8</v>
      </c>
      <c r="H1548" s="41">
        <v>5500</v>
      </c>
      <c r="I1548" s="41">
        <f t="shared" si="118"/>
        <v>44000</v>
      </c>
      <c r="J1548" s="126"/>
      <c r="K1548" s="126" t="s">
        <v>335</v>
      </c>
    </row>
    <row r="1549" spans="2:11" s="124" customFormat="1" ht="18" outlineLevel="1" thickBot="1" x14ac:dyDescent="0.3">
      <c r="B1549" s="85" t="str">
        <f>IF(J1549&lt;&gt;"",VALUE(LEFT(B1548,FIND("/",B1548&amp;"/")-1))+1,LEFT(B1548,FIND("/",B1548&amp;"/")-1)&amp;"/"&amp;IF(ISNUMBER(SEARCH("/",B1548)),VALUE(RIGHT(B1548,LEN(B1548)-FIND("/",B1548)))+1,1))</f>
        <v>20261077/2</v>
      </c>
      <c r="C1549" s="39" t="s">
        <v>55</v>
      </c>
      <c r="D1549" s="39" t="s">
        <v>150</v>
      </c>
      <c r="E1549" s="40" t="s">
        <v>186</v>
      </c>
      <c r="F1549" s="126" t="s">
        <v>54</v>
      </c>
      <c r="G1549" s="97">
        <v>4</v>
      </c>
      <c r="H1549" s="41">
        <v>1228</v>
      </c>
      <c r="I1549" s="41">
        <f t="shared" si="118"/>
        <v>4912</v>
      </c>
      <c r="J1549" s="126"/>
      <c r="K1549" s="126" t="s">
        <v>335</v>
      </c>
    </row>
    <row r="1550" spans="2:11" s="124" customFormat="1" ht="18" thickBot="1" x14ac:dyDescent="0.3">
      <c r="B1550" s="85">
        <f>IF(J1550&lt;&gt;"",VALUE(LEFT(B1549,FIND("/",B1549&amp;"/")-1))+1,LEFT(B1549,FIND("/",B1549&amp;"/")-1)&amp;"/"&amp;IF(ISNUMBER(SEARCH("/",B1549)),VALUE(RIGHT(B1549,LEN(B1549)-FIND("/",B1549)))+1,1))</f>
        <v>20261078</v>
      </c>
      <c r="C1550" s="131" t="s">
        <v>36</v>
      </c>
      <c r="D1550" s="24" t="s">
        <v>152</v>
      </c>
      <c r="E1550" s="115" t="s">
        <v>950</v>
      </c>
      <c r="F1550" s="116" t="s">
        <v>8</v>
      </c>
      <c r="G1550" s="117">
        <v>1</v>
      </c>
      <c r="H1550" s="118">
        <v>360000</v>
      </c>
      <c r="I1550" s="119">
        <f t="shared" si="118"/>
        <v>360000</v>
      </c>
      <c r="J1550" s="125" t="s">
        <v>330</v>
      </c>
      <c r="K1550" s="126" t="s">
        <v>335</v>
      </c>
    </row>
    <row r="1551" spans="2:11" s="124" customFormat="1" ht="18" thickBot="1" x14ac:dyDescent="0.3">
      <c r="B1551" s="85">
        <f>IF(J1551&lt;&gt;"",VALUE(LEFT(B1550,FIND("/",B1550&amp;"/")-1))+1,LEFT(B1550,FIND("/",B1550&amp;"/")-1)&amp;"/"&amp;IF(ISNUMBER(SEARCH("/",B1550)),VALUE(RIGHT(B1550,LEN(B1550)-FIND("/",B1550)))+1,1))</f>
        <v>20261079</v>
      </c>
      <c r="C1551" s="131" t="s">
        <v>34</v>
      </c>
      <c r="D1551" s="24" t="s">
        <v>150</v>
      </c>
      <c r="E1551" s="115" t="s">
        <v>951</v>
      </c>
      <c r="F1551" s="116"/>
      <c r="G1551" s="117"/>
      <c r="H1551" s="118"/>
      <c r="I1551" s="119">
        <f>SUM(I1552:I1561)</f>
        <v>115000</v>
      </c>
      <c r="J1551" s="125" t="s">
        <v>330</v>
      </c>
      <c r="K1551" s="126" t="s">
        <v>335</v>
      </c>
    </row>
    <row r="1552" spans="2:11" s="124" customFormat="1" ht="18" outlineLevel="1" thickBot="1" x14ac:dyDescent="0.3">
      <c r="B1552" s="85" t="str">
        <f>IF(J1552&lt;&gt;"",VALUE(LEFT(B1551,FIND("/",B1551&amp;"/")-1))+1,LEFT(B1551,FIND("/",B1551&amp;"/")-1)&amp;"/"&amp;IF(ISNUMBER(SEARCH("/",B1551)),VALUE(RIGHT(B1551,LEN(B1551)-FIND("/",B1551)))+1,1))</f>
        <v>20261079/1</v>
      </c>
      <c r="C1552" s="39" t="s">
        <v>34</v>
      </c>
      <c r="D1552" s="39" t="s">
        <v>150</v>
      </c>
      <c r="E1552" s="40" t="s">
        <v>952</v>
      </c>
      <c r="F1552" s="126" t="s">
        <v>10</v>
      </c>
      <c r="G1552" s="97">
        <v>20</v>
      </c>
      <c r="H1552" s="41">
        <v>500</v>
      </c>
      <c r="I1552" s="41">
        <f t="shared" si="118"/>
        <v>10000</v>
      </c>
      <c r="J1552" s="126"/>
      <c r="K1552" s="126" t="s">
        <v>335</v>
      </c>
    </row>
    <row r="1553" spans="2:11" s="124" customFormat="1" ht="18" outlineLevel="1" thickBot="1" x14ac:dyDescent="0.3">
      <c r="B1553" s="85" t="str">
        <f>IF(J1553&lt;&gt;"",VALUE(LEFT(B1552,FIND("/",B1552&amp;"/")-1))+1,LEFT(B1552,FIND("/",B1552&amp;"/")-1)&amp;"/"&amp;IF(ISNUMBER(SEARCH("/",B1552)),VALUE(RIGHT(B1552,LEN(B1552)-FIND("/",B1552)))+1,1))</f>
        <v>20261079/2</v>
      </c>
      <c r="C1553" s="39" t="s">
        <v>34</v>
      </c>
      <c r="D1553" s="39" t="s">
        <v>150</v>
      </c>
      <c r="E1553" s="40" t="s">
        <v>952</v>
      </c>
      <c r="F1553" s="126" t="s">
        <v>10</v>
      </c>
      <c r="G1553" s="97">
        <v>10</v>
      </c>
      <c r="H1553" s="41">
        <v>700</v>
      </c>
      <c r="I1553" s="41">
        <f t="shared" si="118"/>
        <v>7000</v>
      </c>
      <c r="J1553" s="126"/>
      <c r="K1553" s="126" t="s">
        <v>335</v>
      </c>
    </row>
    <row r="1554" spans="2:11" s="124" customFormat="1" ht="18" outlineLevel="1" thickBot="1" x14ac:dyDescent="0.3">
      <c r="B1554" s="85" t="str">
        <f>IF(J1554&lt;&gt;"",VALUE(LEFT(B1553,FIND("/",B1553&amp;"/")-1))+1,LEFT(B1553,FIND("/",B1553&amp;"/")-1)&amp;"/"&amp;IF(ISNUMBER(SEARCH("/",B1553)),VALUE(RIGHT(B1553,LEN(B1553)-FIND("/",B1553)))+1,1))</f>
        <v>20261079/3</v>
      </c>
      <c r="C1554" s="39" t="s">
        <v>34</v>
      </c>
      <c r="D1554" s="39" t="s">
        <v>150</v>
      </c>
      <c r="E1554" s="40" t="s">
        <v>952</v>
      </c>
      <c r="F1554" s="126" t="s">
        <v>10</v>
      </c>
      <c r="G1554" s="97">
        <v>10</v>
      </c>
      <c r="H1554" s="41">
        <v>1000</v>
      </c>
      <c r="I1554" s="41">
        <f t="shared" si="118"/>
        <v>10000</v>
      </c>
      <c r="J1554" s="126"/>
      <c r="K1554" s="126" t="s">
        <v>335</v>
      </c>
    </row>
    <row r="1555" spans="2:11" s="124" customFormat="1" ht="18" outlineLevel="1" thickBot="1" x14ac:dyDescent="0.3">
      <c r="B1555" s="85" t="str">
        <f>IF(J1555&lt;&gt;"",VALUE(LEFT(B1554,FIND("/",B1554&amp;"/")-1))+1,LEFT(B1554,FIND("/",B1554&amp;"/")-1)&amp;"/"&amp;IF(ISNUMBER(SEARCH("/",B1554)),VALUE(RIGHT(B1554,LEN(B1554)-FIND("/",B1554)))+1,1))</f>
        <v>20261079/4</v>
      </c>
      <c r="C1555" s="39" t="s">
        <v>34</v>
      </c>
      <c r="D1555" s="39" t="s">
        <v>150</v>
      </c>
      <c r="E1555" s="40" t="s">
        <v>952</v>
      </c>
      <c r="F1555" s="126" t="s">
        <v>10</v>
      </c>
      <c r="G1555" s="97">
        <v>10</v>
      </c>
      <c r="H1555" s="41">
        <v>1000</v>
      </c>
      <c r="I1555" s="41">
        <f t="shared" si="118"/>
        <v>10000</v>
      </c>
      <c r="J1555" s="126"/>
      <c r="K1555" s="126" t="s">
        <v>335</v>
      </c>
    </row>
    <row r="1556" spans="2:11" s="124" customFormat="1" ht="18" outlineLevel="1" thickBot="1" x14ac:dyDescent="0.3">
      <c r="B1556" s="85" t="str">
        <f>IF(J1556&lt;&gt;"",VALUE(LEFT(B1555,FIND("/",B1555&amp;"/")-1))+1,LEFT(B1555,FIND("/",B1555&amp;"/")-1)&amp;"/"&amp;IF(ISNUMBER(SEARCH("/",B1555)),VALUE(RIGHT(B1555,LEN(B1555)-FIND("/",B1555)))+1,1))</f>
        <v>20261079/5</v>
      </c>
      <c r="C1556" s="39" t="s">
        <v>34</v>
      </c>
      <c r="D1556" s="39" t="s">
        <v>150</v>
      </c>
      <c r="E1556" s="40" t="s">
        <v>952</v>
      </c>
      <c r="F1556" s="126" t="s">
        <v>10</v>
      </c>
      <c r="G1556" s="97">
        <v>10</v>
      </c>
      <c r="H1556" s="41">
        <v>1500</v>
      </c>
      <c r="I1556" s="41">
        <f t="shared" si="118"/>
        <v>15000</v>
      </c>
      <c r="J1556" s="126"/>
      <c r="K1556" s="126" t="s">
        <v>335</v>
      </c>
    </row>
    <row r="1557" spans="2:11" s="124" customFormat="1" ht="18" outlineLevel="1" thickBot="1" x14ac:dyDescent="0.3">
      <c r="B1557" s="85" t="str">
        <f>IF(J1557&lt;&gt;"",VALUE(LEFT(B1556,FIND("/",B1556&amp;"/")-1))+1,LEFT(B1556,FIND("/",B1556&amp;"/")-1)&amp;"/"&amp;IF(ISNUMBER(SEARCH("/",B1556)),VALUE(RIGHT(B1556,LEN(B1556)-FIND("/",B1556)))+1,1))</f>
        <v>20261079/6</v>
      </c>
      <c r="C1557" s="39" t="s">
        <v>34</v>
      </c>
      <c r="D1557" s="39" t="s">
        <v>150</v>
      </c>
      <c r="E1557" s="40" t="s">
        <v>952</v>
      </c>
      <c r="F1557" s="126" t="s">
        <v>10</v>
      </c>
      <c r="G1557" s="97">
        <v>20</v>
      </c>
      <c r="H1557" s="41">
        <v>2000</v>
      </c>
      <c r="I1557" s="41">
        <f t="shared" si="118"/>
        <v>40000</v>
      </c>
      <c r="J1557" s="126"/>
      <c r="K1557" s="126" t="s">
        <v>335</v>
      </c>
    </row>
    <row r="1558" spans="2:11" s="124" customFormat="1" ht="18" outlineLevel="1" thickBot="1" x14ac:dyDescent="0.3">
      <c r="B1558" s="85" t="str">
        <f>IF(J1558&lt;&gt;"",VALUE(LEFT(B1557,FIND("/",B1557&amp;"/")-1))+1,LEFT(B1557,FIND("/",B1557&amp;"/")-1)&amp;"/"&amp;IF(ISNUMBER(SEARCH("/",B1557)),VALUE(RIGHT(B1557,LEN(B1557)-FIND("/",B1557)))+1,1))</f>
        <v>20261079/7</v>
      </c>
      <c r="C1558" s="39" t="s">
        <v>34</v>
      </c>
      <c r="D1558" s="39" t="s">
        <v>150</v>
      </c>
      <c r="E1558" s="40" t="s">
        <v>952</v>
      </c>
      <c r="F1558" s="126" t="s">
        <v>10</v>
      </c>
      <c r="G1558" s="97">
        <v>2</v>
      </c>
      <c r="H1558" s="41">
        <v>4000</v>
      </c>
      <c r="I1558" s="41">
        <f t="shared" si="118"/>
        <v>8000</v>
      </c>
      <c r="J1558" s="126"/>
      <c r="K1558" s="126" t="s">
        <v>335</v>
      </c>
    </row>
    <row r="1559" spans="2:11" s="124" customFormat="1" ht="18" outlineLevel="1" thickBot="1" x14ac:dyDescent="0.3">
      <c r="B1559" s="85" t="str">
        <f>IF(J1559&lt;&gt;"",VALUE(LEFT(B1558,FIND("/",B1558&amp;"/")-1))+1,LEFT(B1558,FIND("/",B1558&amp;"/")-1)&amp;"/"&amp;IF(ISNUMBER(SEARCH("/",B1558)),VALUE(RIGHT(B1558,LEN(B1558)-FIND("/",B1558)))+1,1))</f>
        <v>20261079/8</v>
      </c>
      <c r="C1559" s="39" t="s">
        <v>34</v>
      </c>
      <c r="D1559" s="39" t="s">
        <v>150</v>
      </c>
      <c r="E1559" s="40" t="s">
        <v>953</v>
      </c>
      <c r="F1559" s="126" t="s">
        <v>10</v>
      </c>
      <c r="G1559" s="97">
        <v>4</v>
      </c>
      <c r="H1559" s="41">
        <v>1000</v>
      </c>
      <c r="I1559" s="41">
        <f t="shared" si="118"/>
        <v>4000</v>
      </c>
      <c r="J1559" s="126"/>
      <c r="K1559" s="126" t="s">
        <v>335</v>
      </c>
    </row>
    <row r="1560" spans="2:11" s="124" customFormat="1" ht="18" outlineLevel="1" thickBot="1" x14ac:dyDescent="0.3">
      <c r="B1560" s="85" t="str">
        <f>IF(J1560&lt;&gt;"",VALUE(LEFT(B1559,FIND("/",B1559&amp;"/")-1))+1,LEFT(B1559,FIND("/",B1559&amp;"/")-1)&amp;"/"&amp;IF(ISNUMBER(SEARCH("/",B1559)),VALUE(RIGHT(B1559,LEN(B1559)-FIND("/",B1559)))+1,1))</f>
        <v>20261079/9</v>
      </c>
      <c r="C1560" s="39" t="s">
        <v>34</v>
      </c>
      <c r="D1560" s="39" t="s">
        <v>150</v>
      </c>
      <c r="E1560" s="40" t="s">
        <v>953</v>
      </c>
      <c r="F1560" s="126" t="s">
        <v>10</v>
      </c>
      <c r="G1560" s="97">
        <v>4</v>
      </c>
      <c r="H1560" s="41">
        <v>2000</v>
      </c>
      <c r="I1560" s="41">
        <f t="shared" si="118"/>
        <v>8000</v>
      </c>
      <c r="J1560" s="126"/>
      <c r="K1560" s="126" t="s">
        <v>335</v>
      </c>
    </row>
    <row r="1561" spans="2:11" s="124" customFormat="1" ht="18" outlineLevel="1" thickBot="1" x14ac:dyDescent="0.3">
      <c r="B1561" s="85" t="str">
        <f>IF(J1561&lt;&gt;"",VALUE(LEFT(B1560,FIND("/",B1560&amp;"/")-1))+1,LEFT(B1560,FIND("/",B1560&amp;"/")-1)&amp;"/"&amp;IF(ISNUMBER(SEARCH("/",B1560)),VALUE(RIGHT(B1560,LEN(B1560)-FIND("/",B1560)))+1,1))</f>
        <v>20261079/10</v>
      </c>
      <c r="C1561" s="39" t="s">
        <v>34</v>
      </c>
      <c r="D1561" s="39" t="s">
        <v>150</v>
      </c>
      <c r="E1561" s="40" t="s">
        <v>790</v>
      </c>
      <c r="F1561" s="126" t="s">
        <v>10</v>
      </c>
      <c r="G1561" s="97">
        <v>20</v>
      </c>
      <c r="H1561" s="41">
        <v>150</v>
      </c>
      <c r="I1561" s="41">
        <f t="shared" ref="I1561:I1592" si="119">G1561*H1561</f>
        <v>3000</v>
      </c>
      <c r="J1561" s="126"/>
      <c r="K1561" s="126" t="s">
        <v>335</v>
      </c>
    </row>
    <row r="1562" spans="2:11" s="124" customFormat="1" ht="18" thickBot="1" x14ac:dyDescent="0.3">
      <c r="B1562" s="85">
        <f>IF(J1562&lt;&gt;"",VALUE(LEFT(B1561,FIND("/",B1561&amp;"/")-1))+1,LEFT(B1561,FIND("/",B1561&amp;"/")-1)&amp;"/"&amp;IF(ISNUMBER(SEARCH("/",B1561)),VALUE(RIGHT(B1561,LEN(B1561)-FIND("/",B1561)))+1,1))</f>
        <v>20261080</v>
      </c>
      <c r="C1562" s="131" t="s">
        <v>34</v>
      </c>
      <c r="D1562" s="24" t="s">
        <v>150</v>
      </c>
      <c r="E1562" s="115" t="s">
        <v>564</v>
      </c>
      <c r="F1562" s="116"/>
      <c r="G1562" s="117"/>
      <c r="H1562" s="118"/>
      <c r="I1562" s="119">
        <f>SUM(I1563:I1577)</f>
        <v>901470</v>
      </c>
      <c r="J1562" s="125" t="s">
        <v>330</v>
      </c>
      <c r="K1562" s="126" t="s">
        <v>335</v>
      </c>
    </row>
    <row r="1563" spans="2:11" s="124" customFormat="1" ht="18" outlineLevel="1" thickBot="1" x14ac:dyDescent="0.3">
      <c r="B1563" s="85" t="str">
        <f>IF(J1563&lt;&gt;"",VALUE(LEFT(B1562,FIND("/",B1562&amp;"/")-1))+1,LEFT(B1562,FIND("/",B1562&amp;"/")-1)&amp;"/"&amp;IF(ISNUMBER(SEARCH("/",B1562)),VALUE(RIGHT(B1562,LEN(B1562)-FIND("/",B1562)))+1,1))</f>
        <v>20261080/1</v>
      </c>
      <c r="C1563" s="39" t="s">
        <v>34</v>
      </c>
      <c r="D1563" s="39" t="s">
        <v>150</v>
      </c>
      <c r="E1563" s="40" t="s">
        <v>564</v>
      </c>
      <c r="F1563" s="126" t="s">
        <v>10</v>
      </c>
      <c r="G1563" s="97">
        <v>10</v>
      </c>
      <c r="H1563" s="41">
        <v>928</v>
      </c>
      <c r="I1563" s="41">
        <f t="shared" si="119"/>
        <v>9280</v>
      </c>
      <c r="J1563" s="126"/>
      <c r="K1563" s="126" t="s">
        <v>335</v>
      </c>
    </row>
    <row r="1564" spans="2:11" s="124" customFormat="1" ht="18" outlineLevel="1" thickBot="1" x14ac:dyDescent="0.3">
      <c r="B1564" s="85" t="str">
        <f>IF(J1564&lt;&gt;"",VALUE(LEFT(B1563,FIND("/",B1563&amp;"/")-1))+1,LEFT(B1563,FIND("/",B1563&amp;"/")-1)&amp;"/"&amp;IF(ISNUMBER(SEARCH("/",B1563)),VALUE(RIGHT(B1563,LEN(B1563)-FIND("/",B1563)))+1,1))</f>
        <v>20261080/2</v>
      </c>
      <c r="C1564" s="39" t="s">
        <v>34</v>
      </c>
      <c r="D1564" s="39" t="s">
        <v>150</v>
      </c>
      <c r="E1564" s="40" t="s">
        <v>564</v>
      </c>
      <c r="F1564" s="126" t="s">
        <v>10</v>
      </c>
      <c r="G1564" s="97">
        <v>30</v>
      </c>
      <c r="H1564" s="41">
        <v>1136</v>
      </c>
      <c r="I1564" s="41">
        <f t="shared" si="119"/>
        <v>34080</v>
      </c>
      <c r="J1564" s="126"/>
      <c r="K1564" s="126" t="s">
        <v>335</v>
      </c>
    </row>
    <row r="1565" spans="2:11" s="124" customFormat="1" ht="18" outlineLevel="1" thickBot="1" x14ac:dyDescent="0.3">
      <c r="B1565" s="85" t="str">
        <f>IF(J1565&lt;&gt;"",VALUE(LEFT(B1564,FIND("/",B1564&amp;"/")-1))+1,LEFT(B1564,FIND("/",B1564&amp;"/")-1)&amp;"/"&amp;IF(ISNUMBER(SEARCH("/",B1564)),VALUE(RIGHT(B1564,LEN(B1564)-FIND("/",B1564)))+1,1))</f>
        <v>20261080/3</v>
      </c>
      <c r="C1565" s="39" t="s">
        <v>34</v>
      </c>
      <c r="D1565" s="39" t="s">
        <v>150</v>
      </c>
      <c r="E1565" s="40" t="s">
        <v>564</v>
      </c>
      <c r="F1565" s="126" t="s">
        <v>10</v>
      </c>
      <c r="G1565" s="97">
        <v>10</v>
      </c>
      <c r="H1565" s="41">
        <v>1840</v>
      </c>
      <c r="I1565" s="41">
        <f t="shared" si="119"/>
        <v>18400</v>
      </c>
      <c r="J1565" s="126"/>
      <c r="K1565" s="126" t="s">
        <v>335</v>
      </c>
    </row>
    <row r="1566" spans="2:11" s="124" customFormat="1" ht="18" outlineLevel="1" thickBot="1" x14ac:dyDescent="0.3">
      <c r="B1566" s="85" t="str">
        <f>IF(J1566&lt;&gt;"",VALUE(LEFT(B1565,FIND("/",B1565&amp;"/")-1))+1,LEFT(B1565,FIND("/",B1565&amp;"/")-1)&amp;"/"&amp;IF(ISNUMBER(SEARCH("/",B1565)),VALUE(RIGHT(B1565,LEN(B1565)-FIND("/",B1565)))+1,1))</f>
        <v>20261080/4</v>
      </c>
      <c r="C1566" s="39" t="s">
        <v>34</v>
      </c>
      <c r="D1566" s="39" t="s">
        <v>150</v>
      </c>
      <c r="E1566" s="40" t="s">
        <v>564</v>
      </c>
      <c r="F1566" s="126" t="s">
        <v>10</v>
      </c>
      <c r="G1566" s="97">
        <v>10</v>
      </c>
      <c r="H1566" s="41">
        <v>3623</v>
      </c>
      <c r="I1566" s="41">
        <f t="shared" si="119"/>
        <v>36230</v>
      </c>
      <c r="J1566" s="126"/>
      <c r="K1566" s="126" t="s">
        <v>335</v>
      </c>
    </row>
    <row r="1567" spans="2:11" s="124" customFormat="1" ht="18" outlineLevel="1" thickBot="1" x14ac:dyDescent="0.3">
      <c r="B1567" s="85" t="str">
        <f>IF(J1567&lt;&gt;"",VALUE(LEFT(B1566,FIND("/",B1566&amp;"/")-1))+1,LEFT(B1566,FIND("/",B1566&amp;"/")-1)&amp;"/"&amp;IF(ISNUMBER(SEARCH("/",B1566)),VALUE(RIGHT(B1566,LEN(B1566)-FIND("/",B1566)))+1,1))</f>
        <v>20261080/5</v>
      </c>
      <c r="C1567" s="39" t="s">
        <v>34</v>
      </c>
      <c r="D1567" s="39" t="s">
        <v>150</v>
      </c>
      <c r="E1567" s="40" t="s">
        <v>564</v>
      </c>
      <c r="F1567" s="126" t="s">
        <v>10</v>
      </c>
      <c r="G1567" s="97">
        <v>10</v>
      </c>
      <c r="H1567" s="41">
        <v>6800</v>
      </c>
      <c r="I1567" s="41">
        <f t="shared" si="119"/>
        <v>68000</v>
      </c>
      <c r="J1567" s="126"/>
      <c r="K1567" s="126" t="s">
        <v>335</v>
      </c>
    </row>
    <row r="1568" spans="2:11" s="124" customFormat="1" ht="18" outlineLevel="1" thickBot="1" x14ac:dyDescent="0.3">
      <c r="B1568" s="85" t="str">
        <f>IF(J1568&lt;&gt;"",VALUE(LEFT(B1567,FIND("/",B1567&amp;"/")-1))+1,LEFT(B1567,FIND("/",B1567&amp;"/")-1)&amp;"/"&amp;IF(ISNUMBER(SEARCH("/",B1567)),VALUE(RIGHT(B1567,LEN(B1567)-FIND("/",B1567)))+1,1))</f>
        <v>20261080/6</v>
      </c>
      <c r="C1568" s="39" t="s">
        <v>34</v>
      </c>
      <c r="D1568" s="39" t="s">
        <v>150</v>
      </c>
      <c r="E1568" s="40" t="s">
        <v>564</v>
      </c>
      <c r="F1568" s="126" t="s">
        <v>10</v>
      </c>
      <c r="G1568" s="97">
        <v>10</v>
      </c>
      <c r="H1568" s="41">
        <v>12080</v>
      </c>
      <c r="I1568" s="41">
        <f t="shared" si="119"/>
        <v>120800</v>
      </c>
      <c r="J1568" s="126"/>
      <c r="K1568" s="126" t="s">
        <v>335</v>
      </c>
    </row>
    <row r="1569" spans="2:11" s="124" customFormat="1" ht="18" outlineLevel="1" thickBot="1" x14ac:dyDescent="0.3">
      <c r="B1569" s="85" t="str">
        <f>IF(J1569&lt;&gt;"",VALUE(LEFT(B1568,FIND("/",B1568&amp;"/")-1))+1,LEFT(B1568,FIND("/",B1568&amp;"/")-1)&amp;"/"&amp;IF(ISNUMBER(SEARCH("/",B1568)),VALUE(RIGHT(B1568,LEN(B1568)-FIND("/",B1568)))+1,1))</f>
        <v>20261080/7</v>
      </c>
      <c r="C1569" s="39" t="s">
        <v>34</v>
      </c>
      <c r="D1569" s="39" t="s">
        <v>150</v>
      </c>
      <c r="E1569" s="40" t="s">
        <v>564</v>
      </c>
      <c r="F1569" s="126" t="s">
        <v>10</v>
      </c>
      <c r="G1569" s="97">
        <v>10</v>
      </c>
      <c r="H1569" s="41">
        <v>23430</v>
      </c>
      <c r="I1569" s="41">
        <f t="shared" si="119"/>
        <v>234300</v>
      </c>
      <c r="J1569" s="126"/>
      <c r="K1569" s="126" t="s">
        <v>335</v>
      </c>
    </row>
    <row r="1570" spans="2:11" s="124" customFormat="1" ht="18" outlineLevel="1" thickBot="1" x14ac:dyDescent="0.3">
      <c r="B1570" s="85" t="str">
        <f>IF(J1570&lt;&gt;"",VALUE(LEFT(B1569,FIND("/",B1569&amp;"/")-1))+1,LEFT(B1569,FIND("/",B1569&amp;"/")-1)&amp;"/"&amp;IF(ISNUMBER(SEARCH("/",B1569)),VALUE(RIGHT(B1569,LEN(B1569)-FIND("/",B1569)))+1,1))</f>
        <v>20261080/8</v>
      </c>
      <c r="C1570" s="39" t="s">
        <v>34</v>
      </c>
      <c r="D1570" s="39" t="s">
        <v>150</v>
      </c>
      <c r="E1570" s="40" t="s">
        <v>564</v>
      </c>
      <c r="F1570" s="126" t="s">
        <v>10</v>
      </c>
      <c r="G1570" s="97">
        <v>20</v>
      </c>
      <c r="H1570" s="41">
        <v>2718</v>
      </c>
      <c r="I1570" s="41">
        <f t="shared" si="119"/>
        <v>54360</v>
      </c>
      <c r="J1570" s="126"/>
      <c r="K1570" s="126" t="s">
        <v>335</v>
      </c>
    </row>
    <row r="1571" spans="2:11" s="124" customFormat="1" ht="18" outlineLevel="1" thickBot="1" x14ac:dyDescent="0.3">
      <c r="B1571" s="85" t="str">
        <f>IF(J1571&lt;&gt;"",VALUE(LEFT(B1570,FIND("/",B1570&amp;"/")-1))+1,LEFT(B1570,FIND("/",B1570&amp;"/")-1)&amp;"/"&amp;IF(ISNUMBER(SEARCH("/",B1570)),VALUE(RIGHT(B1570,LEN(B1570)-FIND("/",B1570)))+1,1))</f>
        <v>20261080/9</v>
      </c>
      <c r="C1571" s="39" t="s">
        <v>34</v>
      </c>
      <c r="D1571" s="39" t="s">
        <v>150</v>
      </c>
      <c r="E1571" s="40" t="s">
        <v>564</v>
      </c>
      <c r="F1571" s="126" t="s">
        <v>10</v>
      </c>
      <c r="G1571" s="97">
        <v>10</v>
      </c>
      <c r="H1571" s="41">
        <v>3080</v>
      </c>
      <c r="I1571" s="41">
        <f t="shared" si="119"/>
        <v>30800</v>
      </c>
      <c r="J1571" s="126"/>
      <c r="K1571" s="126" t="s">
        <v>335</v>
      </c>
    </row>
    <row r="1572" spans="2:11" s="124" customFormat="1" ht="18" outlineLevel="1" thickBot="1" x14ac:dyDescent="0.3">
      <c r="B1572" s="85" t="str">
        <f>IF(J1572&lt;&gt;"",VALUE(LEFT(B1571,FIND("/",B1571&amp;"/")-1))+1,LEFT(B1571,FIND("/",B1571&amp;"/")-1)&amp;"/"&amp;IF(ISNUMBER(SEARCH("/",B1571)),VALUE(RIGHT(B1571,LEN(B1571)-FIND("/",B1571)))+1,1))</f>
        <v>20261080/10</v>
      </c>
      <c r="C1572" s="39" t="s">
        <v>34</v>
      </c>
      <c r="D1572" s="39" t="s">
        <v>150</v>
      </c>
      <c r="E1572" s="40" t="s">
        <v>564</v>
      </c>
      <c r="F1572" s="126" t="s">
        <v>10</v>
      </c>
      <c r="G1572" s="97">
        <v>10</v>
      </c>
      <c r="H1572" s="41">
        <v>4078</v>
      </c>
      <c r="I1572" s="41">
        <f t="shared" si="119"/>
        <v>40780</v>
      </c>
      <c r="J1572" s="126"/>
      <c r="K1572" s="126" t="s">
        <v>335</v>
      </c>
    </row>
    <row r="1573" spans="2:11" s="124" customFormat="1" ht="18" outlineLevel="1" thickBot="1" x14ac:dyDescent="0.3">
      <c r="B1573" s="85" t="str">
        <f>IF(J1573&lt;&gt;"",VALUE(LEFT(B1572,FIND("/",B1572&amp;"/")-1))+1,LEFT(B1572,FIND("/",B1572&amp;"/")-1)&amp;"/"&amp;IF(ISNUMBER(SEARCH("/",B1572)),VALUE(RIGHT(B1572,LEN(B1572)-FIND("/",B1572)))+1,1))</f>
        <v>20261080/11</v>
      </c>
      <c r="C1573" s="39" t="s">
        <v>34</v>
      </c>
      <c r="D1573" s="39" t="s">
        <v>150</v>
      </c>
      <c r="E1573" s="40" t="s">
        <v>564</v>
      </c>
      <c r="F1573" s="126" t="s">
        <v>10</v>
      </c>
      <c r="G1573" s="97">
        <v>5</v>
      </c>
      <c r="H1573" s="41">
        <v>4035</v>
      </c>
      <c r="I1573" s="41">
        <f t="shared" si="119"/>
        <v>20175</v>
      </c>
      <c r="J1573" s="126"/>
      <c r="K1573" s="126" t="s">
        <v>335</v>
      </c>
    </row>
    <row r="1574" spans="2:11" s="124" customFormat="1" ht="18" outlineLevel="1" thickBot="1" x14ac:dyDescent="0.3">
      <c r="B1574" s="85" t="str">
        <f>IF(J1574&lt;&gt;"",VALUE(LEFT(B1573,FIND("/",B1573&amp;"/")-1))+1,LEFT(B1573,FIND("/",B1573&amp;"/")-1)&amp;"/"&amp;IF(ISNUMBER(SEARCH("/",B1573)),VALUE(RIGHT(B1573,LEN(B1573)-FIND("/",B1573)))+1,1))</f>
        <v>20261080/12</v>
      </c>
      <c r="C1574" s="39" t="s">
        <v>34</v>
      </c>
      <c r="D1574" s="39" t="s">
        <v>150</v>
      </c>
      <c r="E1574" s="40" t="s">
        <v>564</v>
      </c>
      <c r="F1574" s="126" t="s">
        <v>10</v>
      </c>
      <c r="G1574" s="97">
        <v>5</v>
      </c>
      <c r="H1574" s="41">
        <v>4035</v>
      </c>
      <c r="I1574" s="41">
        <f t="shared" si="119"/>
        <v>20175</v>
      </c>
      <c r="J1574" s="126"/>
      <c r="K1574" s="126" t="s">
        <v>335</v>
      </c>
    </row>
    <row r="1575" spans="2:11" s="124" customFormat="1" ht="18" outlineLevel="1" thickBot="1" x14ac:dyDescent="0.3">
      <c r="B1575" s="85" t="str">
        <f>IF(J1575&lt;&gt;"",VALUE(LEFT(B1574,FIND("/",B1574&amp;"/")-1))+1,LEFT(B1574,FIND("/",B1574&amp;"/")-1)&amp;"/"&amp;IF(ISNUMBER(SEARCH("/",B1574)),VALUE(RIGHT(B1574,LEN(B1574)-FIND("/",B1574)))+1,1))</f>
        <v>20261080/13</v>
      </c>
      <c r="C1575" s="39" t="s">
        <v>34</v>
      </c>
      <c r="D1575" s="39" t="s">
        <v>150</v>
      </c>
      <c r="E1575" s="40" t="s">
        <v>564</v>
      </c>
      <c r="F1575" s="126" t="s">
        <v>10</v>
      </c>
      <c r="G1575" s="97">
        <v>5</v>
      </c>
      <c r="H1575" s="41">
        <v>6770</v>
      </c>
      <c r="I1575" s="41">
        <f t="shared" si="119"/>
        <v>33850</v>
      </c>
      <c r="J1575" s="126"/>
      <c r="K1575" s="126" t="s">
        <v>335</v>
      </c>
    </row>
    <row r="1576" spans="2:11" s="124" customFormat="1" ht="18" outlineLevel="1" thickBot="1" x14ac:dyDescent="0.3">
      <c r="B1576" s="85" t="str">
        <f>IF(J1576&lt;&gt;"",VALUE(LEFT(B1575,FIND("/",B1575&amp;"/")-1))+1,LEFT(B1575,FIND("/",B1575&amp;"/")-1)&amp;"/"&amp;IF(ISNUMBER(SEARCH("/",B1575)),VALUE(RIGHT(B1575,LEN(B1575)-FIND("/",B1575)))+1,1))</f>
        <v>20261080/14</v>
      </c>
      <c r="C1576" s="39" t="s">
        <v>34</v>
      </c>
      <c r="D1576" s="39" t="s">
        <v>150</v>
      </c>
      <c r="E1576" s="40" t="s">
        <v>564</v>
      </c>
      <c r="F1576" s="126" t="s">
        <v>10</v>
      </c>
      <c r="G1576" s="97">
        <v>10</v>
      </c>
      <c r="H1576" s="41">
        <v>15520</v>
      </c>
      <c r="I1576" s="41">
        <f t="shared" si="119"/>
        <v>155200</v>
      </c>
      <c r="J1576" s="126"/>
      <c r="K1576" s="126" t="s">
        <v>335</v>
      </c>
    </row>
    <row r="1577" spans="2:11" s="124" customFormat="1" ht="18" outlineLevel="1" thickBot="1" x14ac:dyDescent="0.3">
      <c r="B1577" s="85" t="str">
        <f>IF(J1577&lt;&gt;"",VALUE(LEFT(B1576,FIND("/",B1576&amp;"/")-1))+1,LEFT(B1576,FIND("/",B1576&amp;"/")-1)&amp;"/"&amp;IF(ISNUMBER(SEARCH("/",B1576)),VALUE(RIGHT(B1576,LEN(B1576)-FIND("/",B1576)))+1,1))</f>
        <v>20261080/15</v>
      </c>
      <c r="C1577" s="39" t="s">
        <v>34</v>
      </c>
      <c r="D1577" s="39" t="s">
        <v>150</v>
      </c>
      <c r="E1577" s="40" t="s">
        <v>564</v>
      </c>
      <c r="F1577" s="126" t="s">
        <v>10</v>
      </c>
      <c r="G1577" s="97">
        <v>10</v>
      </c>
      <c r="H1577" s="41">
        <v>2504</v>
      </c>
      <c r="I1577" s="41">
        <f t="shared" si="119"/>
        <v>25040</v>
      </c>
      <c r="J1577" s="126"/>
      <c r="K1577" s="126" t="s">
        <v>335</v>
      </c>
    </row>
    <row r="1578" spans="2:11" s="124" customFormat="1" ht="52.5" customHeight="1" thickBot="1" x14ac:dyDescent="0.3">
      <c r="B1578" s="85">
        <f>IF(J1578&lt;&gt;"",VALUE(LEFT(B1577,FIND("/",B1577&amp;"/")-1))+1,LEFT(B1577,FIND("/",B1577&amp;"/")-1)&amp;"/"&amp;IF(ISNUMBER(SEARCH("/",B1577)),VALUE(RIGHT(B1577,LEN(B1577)-FIND("/",B1577)))+1,1))</f>
        <v>20261081</v>
      </c>
      <c r="C1578" s="131" t="s">
        <v>11</v>
      </c>
      <c r="D1578" s="24" t="s">
        <v>150</v>
      </c>
      <c r="E1578" s="115" t="s">
        <v>954</v>
      </c>
      <c r="F1578" s="116" t="s">
        <v>10</v>
      </c>
      <c r="G1578" s="117">
        <v>10</v>
      </c>
      <c r="H1578" s="118">
        <v>17000</v>
      </c>
      <c r="I1578" s="119">
        <f t="shared" si="119"/>
        <v>170000</v>
      </c>
      <c r="J1578" s="125" t="s">
        <v>330</v>
      </c>
      <c r="K1578" s="126" t="s">
        <v>335</v>
      </c>
    </row>
    <row r="1579" spans="2:11" s="124" customFormat="1" ht="52.5" customHeight="1" thickBot="1" x14ac:dyDescent="0.3">
      <c r="B1579" s="85">
        <f>IF(J1579&lt;&gt;"",VALUE(LEFT(B1578,FIND("/",B1578&amp;"/")-1))+1,LEFT(B1578,FIND("/",B1578&amp;"/")-1)&amp;"/"&amp;IF(ISNUMBER(SEARCH("/",B1578)),VALUE(RIGHT(B1578,LEN(B1578)-FIND("/",B1578)))+1,1))</f>
        <v>20261082</v>
      </c>
      <c r="C1579" s="131" t="s">
        <v>11</v>
      </c>
      <c r="D1579" s="24" t="s">
        <v>150</v>
      </c>
      <c r="E1579" s="115" t="s">
        <v>955</v>
      </c>
      <c r="F1579" s="116" t="s">
        <v>10</v>
      </c>
      <c r="G1579" s="117">
        <v>1</v>
      </c>
      <c r="H1579" s="118">
        <v>20000</v>
      </c>
      <c r="I1579" s="119">
        <f t="shared" si="119"/>
        <v>20000</v>
      </c>
      <c r="J1579" s="125" t="s">
        <v>330</v>
      </c>
      <c r="K1579" s="126" t="s">
        <v>335</v>
      </c>
    </row>
    <row r="1580" spans="2:11" s="124" customFormat="1" ht="52.5" customHeight="1" thickBot="1" x14ac:dyDescent="0.3">
      <c r="B1580" s="85">
        <f>IF(J1580&lt;&gt;"",VALUE(LEFT(B1579,FIND("/",B1579&amp;"/")-1))+1,LEFT(B1579,FIND("/",B1579&amp;"/")-1)&amp;"/"&amp;IF(ISNUMBER(SEARCH("/",B1579)),VALUE(RIGHT(B1579,LEN(B1579)-FIND("/",B1579)))+1,1))</f>
        <v>20261083</v>
      </c>
      <c r="C1580" s="131" t="s">
        <v>11</v>
      </c>
      <c r="D1580" s="24" t="s">
        <v>150</v>
      </c>
      <c r="E1580" s="115" t="s">
        <v>956</v>
      </c>
      <c r="F1580" s="116" t="s">
        <v>10</v>
      </c>
      <c r="G1580" s="117">
        <v>1</v>
      </c>
      <c r="H1580" s="118">
        <v>60000</v>
      </c>
      <c r="I1580" s="119">
        <f t="shared" si="119"/>
        <v>60000</v>
      </c>
      <c r="J1580" s="125" t="s">
        <v>330</v>
      </c>
      <c r="K1580" s="126" t="s">
        <v>335</v>
      </c>
    </row>
    <row r="1581" spans="2:11" s="124" customFormat="1" ht="52.5" customHeight="1" thickBot="1" x14ac:dyDescent="0.3">
      <c r="B1581" s="85">
        <f>IF(J1581&lt;&gt;"",VALUE(LEFT(B1580,FIND("/",B1580&amp;"/")-1))+1,LEFT(B1580,FIND("/",B1580&amp;"/")-1)&amp;"/"&amp;IF(ISNUMBER(SEARCH("/",B1580)),VALUE(RIGHT(B1580,LEN(B1580)-FIND("/",B1580)))+1,1))</f>
        <v>20261084</v>
      </c>
      <c r="C1581" s="131" t="s">
        <v>25</v>
      </c>
      <c r="D1581" s="24" t="s">
        <v>150</v>
      </c>
      <c r="E1581" s="115" t="s">
        <v>812</v>
      </c>
      <c r="F1581" s="116" t="s">
        <v>10</v>
      </c>
      <c r="G1581" s="117">
        <v>20</v>
      </c>
      <c r="H1581" s="118">
        <v>9000</v>
      </c>
      <c r="I1581" s="119">
        <f t="shared" si="119"/>
        <v>180000</v>
      </c>
      <c r="J1581" s="125" t="s">
        <v>330</v>
      </c>
      <c r="K1581" s="126" t="s">
        <v>335</v>
      </c>
    </row>
    <row r="1582" spans="2:11" s="124" customFormat="1" ht="52.5" customHeight="1" thickBot="1" x14ac:dyDescent="0.3">
      <c r="B1582" s="85">
        <f>IF(J1582&lt;&gt;"",VALUE(LEFT(B1581,FIND("/",B1581&amp;"/")-1))+1,LEFT(B1581,FIND("/",B1581&amp;"/")-1)&amp;"/"&amp;IF(ISNUMBER(SEARCH("/",B1581)),VALUE(RIGHT(B1581,LEN(B1581)-FIND("/",B1581)))+1,1))</f>
        <v>20261085</v>
      </c>
      <c r="C1582" s="131" t="s">
        <v>33</v>
      </c>
      <c r="D1582" s="24" t="s">
        <v>150</v>
      </c>
      <c r="E1582" s="115" t="s">
        <v>862</v>
      </c>
      <c r="F1582" s="116" t="s">
        <v>10</v>
      </c>
      <c r="G1582" s="117">
        <v>2</v>
      </c>
      <c r="H1582" s="118">
        <v>380000</v>
      </c>
      <c r="I1582" s="119">
        <f t="shared" si="119"/>
        <v>760000</v>
      </c>
      <c r="J1582" s="125" t="s">
        <v>330</v>
      </c>
      <c r="K1582" s="126" t="s">
        <v>335</v>
      </c>
    </row>
    <row r="1583" spans="2:11" s="124" customFormat="1" ht="52.5" customHeight="1" thickBot="1" x14ac:dyDescent="0.3">
      <c r="B1583" s="85">
        <f>IF(J1583&lt;&gt;"",VALUE(LEFT(B1582,FIND("/",B1582&amp;"/")-1))+1,LEFT(B1582,FIND("/",B1582&amp;"/")-1)&amp;"/"&amp;IF(ISNUMBER(SEARCH("/",B1582)),VALUE(RIGHT(B1582,LEN(B1582)-FIND("/",B1582)))+1,1))</f>
        <v>20261086</v>
      </c>
      <c r="C1583" s="131" t="s">
        <v>36</v>
      </c>
      <c r="D1583" s="24" t="s">
        <v>152</v>
      </c>
      <c r="E1583" s="115" t="s">
        <v>957</v>
      </c>
      <c r="F1583" s="116" t="s">
        <v>8</v>
      </c>
      <c r="G1583" s="117">
        <v>1</v>
      </c>
      <c r="H1583" s="118">
        <v>851581</v>
      </c>
      <c r="I1583" s="119">
        <f t="shared" si="119"/>
        <v>851581</v>
      </c>
      <c r="J1583" s="125" t="s">
        <v>330</v>
      </c>
      <c r="K1583" s="126" t="s">
        <v>335</v>
      </c>
    </row>
    <row r="1584" spans="2:11" s="124" customFormat="1" ht="52.5" customHeight="1" thickBot="1" x14ac:dyDescent="0.3">
      <c r="B1584" s="85">
        <f>IF(J1584&lt;&gt;"",VALUE(LEFT(B1583,FIND("/",B1583&amp;"/")-1))+1,LEFT(B1583,FIND("/",B1583&amp;"/")-1)&amp;"/"&amp;IF(ISNUMBER(SEARCH("/",B1583)),VALUE(RIGHT(B1583,LEN(B1583)-FIND("/",B1583)))+1,1))</f>
        <v>20261087</v>
      </c>
      <c r="C1584" s="131" t="s">
        <v>25</v>
      </c>
      <c r="D1584" s="24" t="s">
        <v>150</v>
      </c>
      <c r="E1584" s="115" t="s">
        <v>472</v>
      </c>
      <c r="F1584" s="116" t="s">
        <v>10</v>
      </c>
      <c r="G1584" s="117">
        <v>2</v>
      </c>
      <c r="H1584" s="118">
        <v>89000</v>
      </c>
      <c r="I1584" s="119">
        <f t="shared" si="119"/>
        <v>178000</v>
      </c>
      <c r="J1584" s="125" t="s">
        <v>330</v>
      </c>
      <c r="K1584" s="126" t="s">
        <v>335</v>
      </c>
    </row>
    <row r="1585" spans="2:11" s="124" customFormat="1" ht="52.5" customHeight="1" thickBot="1" x14ac:dyDescent="0.3">
      <c r="B1585" s="85">
        <f>IF(J1585&lt;&gt;"",VALUE(LEFT(B1584,FIND("/",B1584&amp;"/")-1))+1,LEFT(B1584,FIND("/",B1584&amp;"/")-1)&amp;"/"&amp;IF(ISNUMBER(SEARCH("/",B1584)),VALUE(RIGHT(B1584,LEN(B1584)-FIND("/",B1584)))+1,1))</f>
        <v>20261088</v>
      </c>
      <c r="C1585" s="131" t="s">
        <v>34</v>
      </c>
      <c r="D1585" s="24" t="s">
        <v>150</v>
      </c>
      <c r="E1585" s="115" t="s">
        <v>951</v>
      </c>
      <c r="F1585" s="116"/>
      <c r="G1585" s="117"/>
      <c r="H1585" s="118"/>
      <c r="I1585" s="119">
        <f>SUM(I1586:I1594)</f>
        <v>772700</v>
      </c>
      <c r="J1585" s="125" t="s">
        <v>330</v>
      </c>
      <c r="K1585" s="126" t="s">
        <v>335</v>
      </c>
    </row>
    <row r="1586" spans="2:11" s="124" customFormat="1" ht="18" outlineLevel="1" thickBot="1" x14ac:dyDescent="0.3">
      <c r="B1586" s="85" t="str">
        <f>IF(J1586&lt;&gt;"",VALUE(LEFT(B1585,FIND("/",B1585&amp;"/")-1))+1,LEFT(B1585,FIND("/",B1585&amp;"/")-1)&amp;"/"&amp;IF(ISNUMBER(SEARCH("/",B1585)),VALUE(RIGHT(B1585,LEN(B1585)-FIND("/",B1585)))+1,1))</f>
        <v>20261088/1</v>
      </c>
      <c r="C1586" s="39" t="s">
        <v>34</v>
      </c>
      <c r="D1586" s="39" t="s">
        <v>150</v>
      </c>
      <c r="E1586" s="40" t="s">
        <v>958</v>
      </c>
      <c r="F1586" s="126" t="s">
        <v>26</v>
      </c>
      <c r="G1586" s="97">
        <v>40</v>
      </c>
      <c r="H1586" s="41">
        <v>576</v>
      </c>
      <c r="I1586" s="41">
        <f t="shared" si="119"/>
        <v>23040</v>
      </c>
      <c r="J1586" s="126"/>
      <c r="K1586" s="126" t="s">
        <v>335</v>
      </c>
    </row>
    <row r="1587" spans="2:11" s="124" customFormat="1" ht="18" outlineLevel="1" thickBot="1" x14ac:dyDescent="0.3">
      <c r="B1587" s="85" t="str">
        <f>IF(J1587&lt;&gt;"",VALUE(LEFT(B1586,FIND("/",B1586&amp;"/")-1))+1,LEFT(B1586,FIND("/",B1586&amp;"/")-1)&amp;"/"&amp;IF(ISNUMBER(SEARCH("/",B1586)),VALUE(RIGHT(B1586,LEN(B1586)-FIND("/",B1586)))+1,1))</f>
        <v>20261088/2</v>
      </c>
      <c r="C1587" s="39" t="s">
        <v>34</v>
      </c>
      <c r="D1587" s="39" t="s">
        <v>150</v>
      </c>
      <c r="E1587" s="40" t="s">
        <v>958</v>
      </c>
      <c r="F1587" s="126" t="s">
        <v>26</v>
      </c>
      <c r="G1587" s="97">
        <v>80</v>
      </c>
      <c r="H1587" s="41">
        <v>768</v>
      </c>
      <c r="I1587" s="41">
        <f t="shared" si="119"/>
        <v>61440</v>
      </c>
      <c r="J1587" s="126"/>
      <c r="K1587" s="126" t="s">
        <v>335</v>
      </c>
    </row>
    <row r="1588" spans="2:11" s="124" customFormat="1" ht="18" outlineLevel="1" thickBot="1" x14ac:dyDescent="0.3">
      <c r="B1588" s="85" t="str">
        <f>IF(J1588&lt;&gt;"",VALUE(LEFT(B1587,FIND("/",B1587&amp;"/")-1))+1,LEFT(B1587,FIND("/",B1587&amp;"/")-1)&amp;"/"&amp;IF(ISNUMBER(SEARCH("/",B1587)),VALUE(RIGHT(B1587,LEN(B1587)-FIND("/",B1587)))+1,1))</f>
        <v>20261088/3</v>
      </c>
      <c r="C1588" s="39" t="s">
        <v>34</v>
      </c>
      <c r="D1588" s="39" t="s">
        <v>150</v>
      </c>
      <c r="E1588" s="40" t="s">
        <v>958</v>
      </c>
      <c r="F1588" s="126" t="s">
        <v>26</v>
      </c>
      <c r="G1588" s="97">
        <v>80</v>
      </c>
      <c r="H1588" s="41">
        <v>1160</v>
      </c>
      <c r="I1588" s="41">
        <f t="shared" si="119"/>
        <v>92800</v>
      </c>
      <c r="J1588" s="126"/>
      <c r="K1588" s="126" t="s">
        <v>335</v>
      </c>
    </row>
    <row r="1589" spans="2:11" s="124" customFormat="1" ht="18" outlineLevel="1" thickBot="1" x14ac:dyDescent="0.3">
      <c r="B1589" s="85" t="str">
        <f>IF(J1589&lt;&gt;"",VALUE(LEFT(B1588,FIND("/",B1588&amp;"/")-1))+1,LEFT(B1588,FIND("/",B1588&amp;"/")-1)&amp;"/"&amp;IF(ISNUMBER(SEARCH("/",B1588)),VALUE(RIGHT(B1588,LEN(B1588)-FIND("/",B1588)))+1,1))</f>
        <v>20261088/4</v>
      </c>
      <c r="C1589" s="39" t="s">
        <v>34</v>
      </c>
      <c r="D1589" s="39" t="s">
        <v>150</v>
      </c>
      <c r="E1589" s="40" t="s">
        <v>958</v>
      </c>
      <c r="F1589" s="126" t="s">
        <v>26</v>
      </c>
      <c r="G1589" s="97">
        <v>80</v>
      </c>
      <c r="H1589" s="41">
        <v>5560</v>
      </c>
      <c r="I1589" s="41">
        <f t="shared" si="119"/>
        <v>444800</v>
      </c>
      <c r="J1589" s="126"/>
      <c r="K1589" s="126" t="s">
        <v>335</v>
      </c>
    </row>
    <row r="1590" spans="2:11" s="124" customFormat="1" ht="18" outlineLevel="1" thickBot="1" x14ac:dyDescent="0.3">
      <c r="B1590" s="85" t="str">
        <f>IF(J1590&lt;&gt;"",VALUE(LEFT(B1589,FIND("/",B1589&amp;"/")-1))+1,LEFT(B1589,FIND("/",B1589&amp;"/")-1)&amp;"/"&amp;IF(ISNUMBER(SEARCH("/",B1589)),VALUE(RIGHT(B1589,LEN(B1589)-FIND("/",B1589)))+1,1))</f>
        <v>20261088/5</v>
      </c>
      <c r="C1590" s="39" t="s">
        <v>34</v>
      </c>
      <c r="D1590" s="39" t="s">
        <v>150</v>
      </c>
      <c r="E1590" s="40" t="s">
        <v>958</v>
      </c>
      <c r="F1590" s="126" t="s">
        <v>26</v>
      </c>
      <c r="G1590" s="97">
        <v>8</v>
      </c>
      <c r="H1590" s="41">
        <v>8500</v>
      </c>
      <c r="I1590" s="41">
        <f t="shared" si="119"/>
        <v>68000</v>
      </c>
      <c r="J1590" s="126"/>
      <c r="K1590" s="126" t="s">
        <v>335</v>
      </c>
    </row>
    <row r="1591" spans="2:11" s="124" customFormat="1" ht="18" outlineLevel="1" thickBot="1" x14ac:dyDescent="0.3">
      <c r="B1591" s="85" t="str">
        <f>IF(J1591&lt;&gt;"",VALUE(LEFT(B1590,FIND("/",B1590&amp;"/")-1))+1,LEFT(B1590,FIND("/",B1590&amp;"/")-1)&amp;"/"&amp;IF(ISNUMBER(SEARCH("/",B1590)),VALUE(RIGHT(B1590,LEN(B1590)-FIND("/",B1590)))+1,1))</f>
        <v>20261088/6</v>
      </c>
      <c r="C1591" s="39" t="s">
        <v>34</v>
      </c>
      <c r="D1591" s="39" t="s">
        <v>150</v>
      </c>
      <c r="E1591" s="40" t="s">
        <v>959</v>
      </c>
      <c r="F1591" s="126" t="s">
        <v>10</v>
      </c>
      <c r="G1591" s="97">
        <v>10</v>
      </c>
      <c r="H1591" s="41">
        <v>550</v>
      </c>
      <c r="I1591" s="41">
        <f t="shared" si="119"/>
        <v>5500</v>
      </c>
      <c r="J1591" s="126"/>
      <c r="K1591" s="126" t="s">
        <v>335</v>
      </c>
    </row>
    <row r="1592" spans="2:11" s="124" customFormat="1" ht="18" outlineLevel="1" thickBot="1" x14ac:dyDescent="0.3">
      <c r="B1592" s="85" t="str">
        <f>IF(J1592&lt;&gt;"",VALUE(LEFT(B1591,FIND("/",B1591&amp;"/")-1))+1,LEFT(B1591,FIND("/",B1591&amp;"/")-1)&amp;"/"&amp;IF(ISNUMBER(SEARCH("/",B1591)),VALUE(RIGHT(B1591,LEN(B1591)-FIND("/",B1591)))+1,1))</f>
        <v>20261088/7</v>
      </c>
      <c r="C1592" s="39" t="s">
        <v>34</v>
      </c>
      <c r="D1592" s="39" t="s">
        <v>150</v>
      </c>
      <c r="E1592" s="40" t="s">
        <v>959</v>
      </c>
      <c r="F1592" s="126" t="s">
        <v>10</v>
      </c>
      <c r="G1592" s="97">
        <v>20</v>
      </c>
      <c r="H1592" s="41">
        <v>750</v>
      </c>
      <c r="I1592" s="41">
        <f t="shared" si="119"/>
        <v>15000</v>
      </c>
      <c r="J1592" s="126"/>
      <c r="K1592" s="126" t="s">
        <v>335</v>
      </c>
    </row>
    <row r="1593" spans="2:11" s="124" customFormat="1" ht="18" outlineLevel="1" thickBot="1" x14ac:dyDescent="0.3">
      <c r="B1593" s="85" t="str">
        <f>IF(J1593&lt;&gt;"",VALUE(LEFT(B1592,FIND("/",B1592&amp;"/")-1))+1,LEFT(B1592,FIND("/",B1592&amp;"/")-1)&amp;"/"&amp;IF(ISNUMBER(SEARCH("/",B1592)),VALUE(RIGHT(B1592,LEN(B1592)-FIND("/",B1592)))+1,1))</f>
        <v>20261088/8</v>
      </c>
      <c r="C1593" s="39" t="s">
        <v>34</v>
      </c>
      <c r="D1593" s="39" t="s">
        <v>150</v>
      </c>
      <c r="E1593" s="40" t="s">
        <v>959</v>
      </c>
      <c r="F1593" s="126" t="s">
        <v>10</v>
      </c>
      <c r="G1593" s="97">
        <v>20</v>
      </c>
      <c r="H1593" s="41">
        <v>970</v>
      </c>
      <c r="I1593" s="41">
        <f t="shared" ref="I1593:I1619" si="120">G1593*H1593</f>
        <v>19400</v>
      </c>
      <c r="J1593" s="126"/>
      <c r="K1593" s="126" t="s">
        <v>335</v>
      </c>
    </row>
    <row r="1594" spans="2:11" s="124" customFormat="1" ht="18" outlineLevel="1" thickBot="1" x14ac:dyDescent="0.3">
      <c r="B1594" s="85" t="str">
        <f>IF(J1594&lt;&gt;"",VALUE(LEFT(B1593,FIND("/",B1593&amp;"/")-1))+1,LEFT(B1593,FIND("/",B1593&amp;"/")-1)&amp;"/"&amp;IF(ISNUMBER(SEARCH("/",B1593)),VALUE(RIGHT(B1593,LEN(B1593)-FIND("/",B1593)))+1,1))</f>
        <v>20261088/9</v>
      </c>
      <c r="C1594" s="39" t="s">
        <v>34</v>
      </c>
      <c r="D1594" s="39" t="s">
        <v>150</v>
      </c>
      <c r="E1594" s="40" t="s">
        <v>959</v>
      </c>
      <c r="F1594" s="126" t="s">
        <v>10</v>
      </c>
      <c r="G1594" s="97">
        <v>30</v>
      </c>
      <c r="H1594" s="41">
        <v>1424</v>
      </c>
      <c r="I1594" s="41">
        <f t="shared" si="120"/>
        <v>42720</v>
      </c>
      <c r="J1594" s="126"/>
      <c r="K1594" s="126" t="s">
        <v>335</v>
      </c>
    </row>
    <row r="1595" spans="2:11" s="124" customFormat="1" ht="52.5" customHeight="1" thickBot="1" x14ac:dyDescent="0.3">
      <c r="B1595" s="85">
        <f>IF(J1595&lt;&gt;"",VALUE(LEFT(B1594,FIND("/",B1594&amp;"/")-1))+1,LEFT(B1594,FIND("/",B1594&amp;"/")-1)&amp;"/"&amp;IF(ISNUMBER(SEARCH("/",B1594)),VALUE(RIGHT(B1594,LEN(B1594)-FIND("/",B1594)))+1,1))</f>
        <v>20261089</v>
      </c>
      <c r="C1595" s="131" t="s">
        <v>25</v>
      </c>
      <c r="D1595" s="24" t="s">
        <v>150</v>
      </c>
      <c r="E1595" s="115" t="s">
        <v>715</v>
      </c>
      <c r="F1595" s="116" t="s">
        <v>10</v>
      </c>
      <c r="G1595" s="117">
        <v>4</v>
      </c>
      <c r="H1595" s="118">
        <v>17500</v>
      </c>
      <c r="I1595" s="119">
        <f t="shared" si="120"/>
        <v>70000</v>
      </c>
      <c r="J1595" s="125" t="s">
        <v>330</v>
      </c>
      <c r="K1595" s="126" t="s">
        <v>335</v>
      </c>
    </row>
    <row r="1596" spans="2:11" s="124" customFormat="1" ht="18" thickBot="1" x14ac:dyDescent="0.3">
      <c r="B1596" s="85">
        <f>IF(J1596&lt;&gt;"",VALUE(LEFT(B1595,FIND("/",B1595&amp;"/")-1))+1,LEFT(B1595,FIND("/",B1595&amp;"/")-1)&amp;"/"&amp;IF(ISNUMBER(SEARCH("/",B1595)),VALUE(RIGHT(B1595,LEN(B1595)-FIND("/",B1595)))+1,1))</f>
        <v>20261090</v>
      </c>
      <c r="C1596" s="131" t="s">
        <v>24</v>
      </c>
      <c r="D1596" s="24" t="s">
        <v>150</v>
      </c>
      <c r="E1596" s="115" t="s">
        <v>241</v>
      </c>
      <c r="F1596" s="116" t="s">
        <v>10</v>
      </c>
      <c r="G1596" s="117">
        <v>2</v>
      </c>
      <c r="H1596" s="118">
        <v>7000</v>
      </c>
      <c r="I1596" s="119">
        <f t="shared" si="120"/>
        <v>14000</v>
      </c>
      <c r="J1596" s="125" t="s">
        <v>330</v>
      </c>
      <c r="K1596" s="126" t="s">
        <v>335</v>
      </c>
    </row>
    <row r="1597" spans="2:11" s="124" customFormat="1" ht="33.75" thickBot="1" x14ac:dyDescent="0.3">
      <c r="B1597" s="85">
        <f>IF(J1597&lt;&gt;"",VALUE(LEFT(B1596,FIND("/",B1596&amp;"/")-1))+1,LEFT(B1596,FIND("/",B1596&amp;"/")-1)&amp;"/"&amp;IF(ISNUMBER(SEARCH("/",B1596)),VALUE(RIGHT(B1596,LEN(B1596)-FIND("/",B1596)))+1,1))</f>
        <v>20261091</v>
      </c>
      <c r="C1597" s="131" t="s">
        <v>36</v>
      </c>
      <c r="D1597" s="24" t="s">
        <v>152</v>
      </c>
      <c r="E1597" s="115" t="s">
        <v>960</v>
      </c>
      <c r="F1597" s="116" t="s">
        <v>152</v>
      </c>
      <c r="G1597" s="117">
        <v>2</v>
      </c>
      <c r="H1597" s="118">
        <v>166500</v>
      </c>
      <c r="I1597" s="119">
        <f t="shared" si="120"/>
        <v>333000</v>
      </c>
      <c r="J1597" s="125" t="s">
        <v>330</v>
      </c>
      <c r="K1597" s="126" t="s">
        <v>335</v>
      </c>
    </row>
    <row r="1598" spans="2:11" s="124" customFormat="1" ht="33.75" thickBot="1" x14ac:dyDescent="0.3">
      <c r="B1598" s="85">
        <f>IF(J1598&lt;&gt;"",VALUE(LEFT(B1597,FIND("/",B1597&amp;"/")-1))+1,LEFT(B1597,FIND("/",B1597&amp;"/")-1)&amp;"/"&amp;IF(ISNUMBER(SEARCH("/",B1597)),VALUE(RIGHT(B1597,LEN(B1597)-FIND("/",B1597)))+1,1))</f>
        <v>20261092</v>
      </c>
      <c r="C1598" s="131" t="s">
        <v>33</v>
      </c>
      <c r="D1598" s="24" t="s">
        <v>150</v>
      </c>
      <c r="E1598" s="115" t="s">
        <v>948</v>
      </c>
      <c r="F1598" s="116"/>
      <c r="G1598" s="117"/>
      <c r="H1598" s="118"/>
      <c r="I1598" s="119">
        <f>SUM(I1599:I1603)</f>
        <v>92900</v>
      </c>
      <c r="J1598" s="125" t="s">
        <v>330</v>
      </c>
      <c r="K1598" s="126" t="s">
        <v>335</v>
      </c>
    </row>
    <row r="1599" spans="2:11" s="124" customFormat="1" ht="18" outlineLevel="1" thickBot="1" x14ac:dyDescent="0.3">
      <c r="B1599" s="85" t="str">
        <f>IF(J1599&lt;&gt;"",VALUE(LEFT(B1598,FIND("/",B1598&amp;"/")-1))+1,LEFT(B1598,FIND("/",B1598&amp;"/")-1)&amp;"/"&amp;IF(ISNUMBER(SEARCH("/",B1598)),VALUE(RIGHT(B1598,LEN(B1598)-FIND("/",B1598)))+1,1))</f>
        <v>20261092/1</v>
      </c>
      <c r="C1599" s="39" t="s">
        <v>33</v>
      </c>
      <c r="D1599" s="39" t="s">
        <v>150</v>
      </c>
      <c r="E1599" s="40" t="s">
        <v>961</v>
      </c>
      <c r="F1599" s="126" t="s">
        <v>10</v>
      </c>
      <c r="G1599" s="97">
        <v>1</v>
      </c>
      <c r="H1599" s="41">
        <v>37000</v>
      </c>
      <c r="I1599" s="41">
        <f t="shared" si="120"/>
        <v>37000</v>
      </c>
      <c r="J1599" s="126"/>
      <c r="K1599" s="126" t="s">
        <v>335</v>
      </c>
    </row>
    <row r="1600" spans="2:11" s="124" customFormat="1" ht="18" outlineLevel="1" thickBot="1" x14ac:dyDescent="0.3">
      <c r="B1600" s="85" t="str">
        <f>IF(J1600&lt;&gt;"",VALUE(LEFT(B1599,FIND("/",B1599&amp;"/")-1))+1,LEFT(B1599,FIND("/",B1599&amp;"/")-1)&amp;"/"&amp;IF(ISNUMBER(SEARCH("/",B1599)),VALUE(RIGHT(B1599,LEN(B1599)-FIND("/",B1599)))+1,1))</f>
        <v>20261092/2</v>
      </c>
      <c r="C1600" s="39" t="s">
        <v>33</v>
      </c>
      <c r="D1600" s="39" t="s">
        <v>150</v>
      </c>
      <c r="E1600" s="40" t="s">
        <v>961</v>
      </c>
      <c r="F1600" s="126" t="s">
        <v>10</v>
      </c>
      <c r="G1600" s="97">
        <v>1</v>
      </c>
      <c r="H1600" s="41">
        <v>32000</v>
      </c>
      <c r="I1600" s="41">
        <f t="shared" si="120"/>
        <v>32000</v>
      </c>
      <c r="J1600" s="126"/>
      <c r="K1600" s="126" t="s">
        <v>335</v>
      </c>
    </row>
    <row r="1601" spans="2:11" s="124" customFormat="1" ht="18" outlineLevel="1" thickBot="1" x14ac:dyDescent="0.3">
      <c r="B1601" s="85" t="str">
        <f>IF(J1601&lt;&gt;"",VALUE(LEFT(B1600,FIND("/",B1600&amp;"/")-1))+1,LEFT(B1600,FIND("/",B1600&amp;"/")-1)&amp;"/"&amp;IF(ISNUMBER(SEARCH("/",B1600)),VALUE(RIGHT(B1600,LEN(B1600)-FIND("/",B1600)))+1,1))</f>
        <v>20261092/3</v>
      </c>
      <c r="C1601" s="39" t="s">
        <v>34</v>
      </c>
      <c r="D1601" s="39" t="s">
        <v>150</v>
      </c>
      <c r="E1601" s="40" t="s">
        <v>962</v>
      </c>
      <c r="F1601" s="126" t="s">
        <v>10</v>
      </c>
      <c r="G1601" s="97">
        <v>1</v>
      </c>
      <c r="H1601" s="41">
        <v>6300</v>
      </c>
      <c r="I1601" s="41">
        <f t="shared" si="120"/>
        <v>6300</v>
      </c>
      <c r="J1601" s="126"/>
      <c r="K1601" s="126" t="s">
        <v>335</v>
      </c>
    </row>
    <row r="1602" spans="2:11" s="124" customFormat="1" ht="18" outlineLevel="1" thickBot="1" x14ac:dyDescent="0.3">
      <c r="B1602" s="85" t="str">
        <f>IF(J1602&lt;&gt;"",VALUE(LEFT(B1601,FIND("/",B1601&amp;"/")-1))+1,LEFT(B1601,FIND("/",B1601&amp;"/")-1)&amp;"/"&amp;IF(ISNUMBER(SEARCH("/",B1601)),VALUE(RIGHT(B1601,LEN(B1601)-FIND("/",B1601)))+1,1))</f>
        <v>20261092/4</v>
      </c>
      <c r="C1602" s="39" t="s">
        <v>34</v>
      </c>
      <c r="D1602" s="39" t="s">
        <v>150</v>
      </c>
      <c r="E1602" s="40" t="s">
        <v>962</v>
      </c>
      <c r="F1602" s="126" t="s">
        <v>10</v>
      </c>
      <c r="G1602" s="97">
        <v>1</v>
      </c>
      <c r="H1602" s="41">
        <v>7600</v>
      </c>
      <c r="I1602" s="41">
        <f t="shared" si="120"/>
        <v>7600</v>
      </c>
      <c r="J1602" s="126"/>
      <c r="K1602" s="126" t="s">
        <v>335</v>
      </c>
    </row>
    <row r="1603" spans="2:11" s="124" customFormat="1" ht="18" outlineLevel="1" thickBot="1" x14ac:dyDescent="0.3">
      <c r="B1603" s="85" t="str">
        <f>IF(J1603&lt;&gt;"",VALUE(LEFT(B1602,FIND("/",B1602&amp;"/")-1))+1,LEFT(B1602,FIND("/",B1602&amp;"/")-1)&amp;"/"&amp;IF(ISNUMBER(SEARCH("/",B1602)),VALUE(RIGHT(B1602,LEN(B1602)-FIND("/",B1602)))+1,1))</f>
        <v>20261092/5</v>
      </c>
      <c r="C1603" s="39" t="s">
        <v>34</v>
      </c>
      <c r="D1603" s="39" t="s">
        <v>150</v>
      </c>
      <c r="E1603" s="40" t="s">
        <v>962</v>
      </c>
      <c r="F1603" s="126" t="s">
        <v>10</v>
      </c>
      <c r="G1603" s="97">
        <v>1</v>
      </c>
      <c r="H1603" s="41">
        <v>10000</v>
      </c>
      <c r="I1603" s="41">
        <f t="shared" si="120"/>
        <v>10000</v>
      </c>
      <c r="J1603" s="126"/>
      <c r="K1603" s="126" t="s">
        <v>335</v>
      </c>
    </row>
    <row r="1604" spans="2:11" s="124" customFormat="1" ht="18" thickBot="1" x14ac:dyDescent="0.3">
      <c r="B1604" s="85">
        <f>IF(J1604&lt;&gt;"",VALUE(LEFT(B1603,FIND("/",B1603&amp;"/")-1))+1,LEFT(B1603,FIND("/",B1603&amp;"/")-1)&amp;"/"&amp;IF(ISNUMBER(SEARCH("/",B1603)),VALUE(RIGHT(B1603,LEN(B1603)-FIND("/",B1603)))+1,1))</f>
        <v>20261093</v>
      </c>
      <c r="C1604" s="131" t="s">
        <v>19</v>
      </c>
      <c r="D1604" s="24" t="s">
        <v>150</v>
      </c>
      <c r="E1604" s="115" t="s">
        <v>963</v>
      </c>
      <c r="F1604" s="116" t="s">
        <v>54</v>
      </c>
      <c r="G1604" s="117">
        <v>40</v>
      </c>
      <c r="H1604" s="118">
        <v>1250</v>
      </c>
      <c r="I1604" s="119">
        <f t="shared" si="120"/>
        <v>50000</v>
      </c>
      <c r="J1604" s="125" t="s">
        <v>330</v>
      </c>
      <c r="K1604" s="126" t="s">
        <v>335</v>
      </c>
    </row>
    <row r="1605" spans="2:11" s="124" customFormat="1" ht="18" thickBot="1" x14ac:dyDescent="0.3">
      <c r="B1605" s="85">
        <f>IF(J1605&lt;&gt;"",VALUE(LEFT(B1604,FIND("/",B1604&amp;"/")-1))+1,LEFT(B1604,FIND("/",B1604&amp;"/")-1)&amp;"/"&amp;IF(ISNUMBER(SEARCH("/",B1604)),VALUE(RIGHT(B1604,LEN(B1604)-FIND("/",B1604)))+1,1))</f>
        <v>20261094</v>
      </c>
      <c r="C1605" s="131" t="s">
        <v>28</v>
      </c>
      <c r="D1605" s="24" t="s">
        <v>150</v>
      </c>
      <c r="E1605" s="115" t="s">
        <v>847</v>
      </c>
      <c r="F1605" s="116"/>
      <c r="G1605" s="117"/>
      <c r="H1605" s="118"/>
      <c r="I1605" s="119">
        <f>SUM(I1606:I1607)</f>
        <v>54600</v>
      </c>
      <c r="J1605" s="125" t="s">
        <v>330</v>
      </c>
      <c r="K1605" s="126" t="s">
        <v>335</v>
      </c>
    </row>
    <row r="1606" spans="2:11" s="124" customFormat="1" ht="18" outlineLevel="1" thickBot="1" x14ac:dyDescent="0.3">
      <c r="B1606" s="85" t="str">
        <f>IF(J1606&lt;&gt;"",VALUE(LEFT(B1605,FIND("/",B1605&amp;"/")-1))+1,LEFT(B1605,FIND("/",B1605&amp;"/")-1)&amp;"/"&amp;IF(ISNUMBER(SEARCH("/",B1605)),VALUE(RIGHT(B1605,LEN(B1605)-FIND("/",B1605)))+1,1))</f>
        <v>20261094/1</v>
      </c>
      <c r="C1606" s="39" t="s">
        <v>28</v>
      </c>
      <c r="D1606" s="39" t="s">
        <v>150</v>
      </c>
      <c r="E1606" s="40" t="s">
        <v>964</v>
      </c>
      <c r="F1606" s="126" t="s">
        <v>54</v>
      </c>
      <c r="G1606" s="97">
        <v>10</v>
      </c>
      <c r="H1606" s="41">
        <v>3460</v>
      </c>
      <c r="I1606" s="41">
        <f t="shared" si="120"/>
        <v>34600</v>
      </c>
      <c r="J1606" s="126"/>
      <c r="K1606" s="126" t="s">
        <v>335</v>
      </c>
    </row>
    <row r="1607" spans="2:11" s="124" customFormat="1" ht="18" outlineLevel="1" thickBot="1" x14ac:dyDescent="0.3">
      <c r="B1607" s="85" t="str">
        <f>IF(J1607&lt;&gt;"",VALUE(LEFT(B1606,FIND("/",B1606&amp;"/")-1))+1,LEFT(B1606,FIND("/",B1606&amp;"/")-1)&amp;"/"&amp;IF(ISNUMBER(SEARCH("/",B1606)),VALUE(RIGHT(B1606,LEN(B1606)-FIND("/",B1606)))+1,1))</f>
        <v>20261094/2</v>
      </c>
      <c r="C1607" s="39" t="s">
        <v>19</v>
      </c>
      <c r="D1607" s="39" t="s">
        <v>150</v>
      </c>
      <c r="E1607" s="40" t="s">
        <v>965</v>
      </c>
      <c r="F1607" s="126" t="s">
        <v>54</v>
      </c>
      <c r="G1607" s="97">
        <v>10</v>
      </c>
      <c r="H1607" s="41">
        <v>2000</v>
      </c>
      <c r="I1607" s="41">
        <f t="shared" si="120"/>
        <v>20000</v>
      </c>
      <c r="J1607" s="126"/>
      <c r="K1607" s="126" t="s">
        <v>335</v>
      </c>
    </row>
    <row r="1608" spans="2:11" s="124" customFormat="1" ht="18" thickBot="1" x14ac:dyDescent="0.3">
      <c r="B1608" s="85">
        <f>IF(J1608&lt;&gt;"",VALUE(LEFT(B1607,FIND("/",B1607&amp;"/")-1))+1,LEFT(B1607,FIND("/",B1607&amp;"/")-1)&amp;"/"&amp;IF(ISNUMBER(SEARCH("/",B1607)),VALUE(RIGHT(B1607,LEN(B1607)-FIND("/",B1607)))+1,1))</f>
        <v>20261095</v>
      </c>
      <c r="C1608" s="131" t="s">
        <v>11</v>
      </c>
      <c r="D1608" s="24" t="s">
        <v>150</v>
      </c>
      <c r="E1608" s="115" t="s">
        <v>966</v>
      </c>
      <c r="F1608" s="116" t="s">
        <v>10</v>
      </c>
      <c r="G1608" s="117">
        <v>100</v>
      </c>
      <c r="H1608" s="118">
        <v>700</v>
      </c>
      <c r="I1608" s="119">
        <f t="shared" si="120"/>
        <v>70000</v>
      </c>
      <c r="J1608" s="125" t="s">
        <v>330</v>
      </c>
      <c r="K1608" s="126" t="s">
        <v>335</v>
      </c>
    </row>
    <row r="1609" spans="2:11" s="124" customFormat="1" ht="18" thickBot="1" x14ac:dyDescent="0.3">
      <c r="B1609" s="85">
        <f>IF(J1609&lt;&gt;"",VALUE(LEFT(B1608,FIND("/",B1608&amp;"/")-1))+1,LEFT(B1608,FIND("/",B1608&amp;"/")-1)&amp;"/"&amp;IF(ISNUMBER(SEARCH("/",B1608)),VALUE(RIGHT(B1608,LEN(B1608)-FIND("/",B1608)))+1,1))</f>
        <v>20261096</v>
      </c>
      <c r="C1609" s="131" t="s">
        <v>27</v>
      </c>
      <c r="D1609" s="24" t="s">
        <v>152</v>
      </c>
      <c r="E1609" s="115" t="s">
        <v>967</v>
      </c>
      <c r="F1609" s="116" t="s">
        <v>8</v>
      </c>
      <c r="G1609" s="117">
        <v>1</v>
      </c>
      <c r="H1609" s="118">
        <f>288*370</f>
        <v>106560</v>
      </c>
      <c r="I1609" s="119">
        <f t="shared" si="120"/>
        <v>106560</v>
      </c>
      <c r="J1609" s="125" t="s">
        <v>330</v>
      </c>
      <c r="K1609" s="126" t="s">
        <v>335</v>
      </c>
    </row>
    <row r="1610" spans="2:11" s="124" customFormat="1" ht="66.75" thickBot="1" x14ac:dyDescent="0.3">
      <c r="B1610" s="85">
        <f>IF(J1610&lt;&gt;"",VALUE(LEFT(B1609,FIND("/",B1609&amp;"/")-1))+1,LEFT(B1609,FIND("/",B1609&amp;"/")-1)&amp;"/"&amp;IF(ISNUMBER(SEARCH("/",B1609)),VALUE(RIGHT(B1609,LEN(B1609)-FIND("/",B1609)))+1,1))</f>
        <v>20261097</v>
      </c>
      <c r="C1610" s="131" t="s">
        <v>38</v>
      </c>
      <c r="D1610" s="24" t="s">
        <v>152</v>
      </c>
      <c r="E1610" s="115" t="s">
        <v>968</v>
      </c>
      <c r="F1610" s="116" t="s">
        <v>8</v>
      </c>
      <c r="G1610" s="117">
        <v>1</v>
      </c>
      <c r="H1610" s="118">
        <v>270000</v>
      </c>
      <c r="I1610" s="119">
        <f t="shared" si="120"/>
        <v>270000</v>
      </c>
      <c r="J1610" s="125" t="s">
        <v>330</v>
      </c>
      <c r="K1610" s="126" t="s">
        <v>335</v>
      </c>
    </row>
    <row r="1611" spans="2:11" s="124" customFormat="1" ht="33.75" thickBot="1" x14ac:dyDescent="0.3">
      <c r="B1611" s="85">
        <f>IF(J1611&lt;&gt;"",VALUE(LEFT(B1610,FIND("/",B1610&amp;"/")-1))+1,LEFT(B1610,FIND("/",B1610&amp;"/")-1)&amp;"/"&amp;IF(ISNUMBER(SEARCH("/",B1610)),VALUE(RIGHT(B1610,LEN(B1610)-FIND("/",B1610)))+1,1))</f>
        <v>20261098</v>
      </c>
      <c r="C1611" s="131" t="s">
        <v>45</v>
      </c>
      <c r="D1611" s="24" t="s">
        <v>152</v>
      </c>
      <c r="E1611" s="115" t="s">
        <v>189</v>
      </c>
      <c r="F1611" s="116" t="s">
        <v>8</v>
      </c>
      <c r="G1611" s="117">
        <v>1</v>
      </c>
      <c r="H1611" s="118">
        <v>450000</v>
      </c>
      <c r="I1611" s="119">
        <f t="shared" si="120"/>
        <v>450000</v>
      </c>
      <c r="J1611" s="125" t="s">
        <v>330</v>
      </c>
      <c r="K1611" s="126" t="s">
        <v>335</v>
      </c>
    </row>
    <row r="1612" spans="2:11" s="124" customFormat="1" ht="18" thickBot="1" x14ac:dyDescent="0.3">
      <c r="B1612" s="85">
        <f>IF(J1612&lt;&gt;"",VALUE(LEFT(B1611,FIND("/",B1611&amp;"/")-1))+1,LEFT(B1611,FIND("/",B1611&amp;"/")-1)&amp;"/"&amp;IF(ISNUMBER(SEARCH("/",B1611)),VALUE(RIGHT(B1611,LEN(B1611)-FIND("/",B1611)))+1,1))</f>
        <v>20261099</v>
      </c>
      <c r="C1612" s="131" t="s">
        <v>55</v>
      </c>
      <c r="D1612" s="24" t="s">
        <v>150</v>
      </c>
      <c r="E1612" s="115" t="s">
        <v>636</v>
      </c>
      <c r="F1612" s="116" t="s">
        <v>10</v>
      </c>
      <c r="G1612" s="117">
        <v>25</v>
      </c>
      <c r="H1612" s="118">
        <v>10000</v>
      </c>
      <c r="I1612" s="119">
        <f t="shared" si="120"/>
        <v>250000</v>
      </c>
      <c r="J1612" s="125" t="s">
        <v>330</v>
      </c>
      <c r="K1612" s="126" t="s">
        <v>335</v>
      </c>
    </row>
    <row r="1613" spans="2:11" s="124" customFormat="1" ht="18" thickBot="1" x14ac:dyDescent="0.3">
      <c r="B1613" s="85">
        <f>IF(J1613&lt;&gt;"",VALUE(LEFT(B1612,FIND("/",B1612&amp;"/")-1))+1,LEFT(B1612,FIND("/",B1612&amp;"/")-1)&amp;"/"&amp;IF(ISNUMBER(SEARCH("/",B1612)),VALUE(RIGHT(B1612,LEN(B1612)-FIND("/",B1612)))+1,1))</f>
        <v>20261100</v>
      </c>
      <c r="C1613" s="131" t="s">
        <v>12</v>
      </c>
      <c r="D1613" s="24" t="s">
        <v>150</v>
      </c>
      <c r="E1613" s="115" t="s">
        <v>929</v>
      </c>
      <c r="F1613" s="116" t="s">
        <v>10</v>
      </c>
      <c r="G1613" s="117">
        <v>100</v>
      </c>
      <c r="H1613" s="118">
        <v>300</v>
      </c>
      <c r="I1613" s="119">
        <f t="shared" si="120"/>
        <v>30000</v>
      </c>
      <c r="J1613" s="125" t="s">
        <v>330</v>
      </c>
      <c r="K1613" s="126" t="s">
        <v>335</v>
      </c>
    </row>
    <row r="1614" spans="2:11" s="124" customFormat="1" ht="33.75" thickBot="1" x14ac:dyDescent="0.3">
      <c r="B1614" s="85">
        <f>IF(J1614&lt;&gt;"",VALUE(LEFT(B1613,FIND("/",B1613&amp;"/")-1))+1,LEFT(B1613,FIND("/",B1613&amp;"/")-1)&amp;"/"&amp;IF(ISNUMBER(SEARCH("/",B1613)),VALUE(RIGHT(B1613,LEN(B1613)-FIND("/",B1613)))+1,1))</f>
        <v>20261101</v>
      </c>
      <c r="C1614" s="131" t="s">
        <v>45</v>
      </c>
      <c r="D1614" s="24" t="s">
        <v>152</v>
      </c>
      <c r="E1614" s="115" t="s">
        <v>745</v>
      </c>
      <c r="F1614" s="116" t="s">
        <v>8</v>
      </c>
      <c r="G1614" s="117">
        <v>1</v>
      </c>
      <c r="H1614" s="118">
        <v>200000</v>
      </c>
      <c r="I1614" s="119">
        <f t="shared" si="120"/>
        <v>200000</v>
      </c>
      <c r="J1614" s="125" t="s">
        <v>330</v>
      </c>
      <c r="K1614" s="126" t="s">
        <v>335</v>
      </c>
    </row>
    <row r="1615" spans="2:11" s="124" customFormat="1" ht="18" thickBot="1" x14ac:dyDescent="0.3">
      <c r="B1615" s="85">
        <f>IF(J1615&lt;&gt;"",VALUE(LEFT(B1614,FIND("/",B1614&amp;"/")-1))+1,LEFT(B1614,FIND("/",B1614&amp;"/")-1)&amp;"/"&amp;IF(ISNUMBER(SEARCH("/",B1614)),VALUE(RIGHT(B1614,LEN(B1614)-FIND("/",B1614)))+1,1))</f>
        <v>20261102</v>
      </c>
      <c r="C1615" s="131" t="s">
        <v>27</v>
      </c>
      <c r="D1615" s="24" t="s">
        <v>152</v>
      </c>
      <c r="E1615" s="115" t="s">
        <v>440</v>
      </c>
      <c r="F1615" s="116" t="s">
        <v>10</v>
      </c>
      <c r="G1615" s="117">
        <v>1</v>
      </c>
      <c r="H1615" s="118">
        <v>197069</v>
      </c>
      <c r="I1615" s="119">
        <f t="shared" si="120"/>
        <v>197069</v>
      </c>
      <c r="J1615" s="125" t="s">
        <v>330</v>
      </c>
      <c r="K1615" s="126" t="s">
        <v>335</v>
      </c>
    </row>
    <row r="1616" spans="2:11" s="124" customFormat="1" ht="33.75" thickBot="1" x14ac:dyDescent="0.3">
      <c r="B1616" s="85">
        <f>IF(J1616&lt;&gt;"",VALUE(LEFT(B1615,FIND("/",B1615&amp;"/")-1))+1,LEFT(B1615,FIND("/",B1615&amp;"/")-1)&amp;"/"&amp;IF(ISNUMBER(SEARCH("/",B1615)),VALUE(RIGHT(B1615,LEN(B1615)-FIND("/",B1615)))+1,1))</f>
        <v>20261103</v>
      </c>
      <c r="C1616" s="131" t="s">
        <v>45</v>
      </c>
      <c r="D1616" s="24" t="s">
        <v>152</v>
      </c>
      <c r="E1616" s="115" t="s">
        <v>779</v>
      </c>
      <c r="F1616" s="116" t="s">
        <v>8</v>
      </c>
      <c r="G1616" s="117">
        <v>1</v>
      </c>
      <c r="H1616" s="118">
        <v>100000</v>
      </c>
      <c r="I1616" s="119">
        <f t="shared" si="120"/>
        <v>100000</v>
      </c>
      <c r="J1616" s="125" t="s">
        <v>330</v>
      </c>
      <c r="K1616" s="126" t="s">
        <v>335</v>
      </c>
    </row>
    <row r="1617" spans="2:11" s="124" customFormat="1" ht="18" thickBot="1" x14ac:dyDescent="0.3">
      <c r="B1617" s="85">
        <f>IF(J1617&lt;&gt;"",VALUE(LEFT(B1616,FIND("/",B1616&amp;"/")-1))+1,LEFT(B1616,FIND("/",B1616&amp;"/")-1)&amp;"/"&amp;IF(ISNUMBER(SEARCH("/",B1616)),VALUE(RIGHT(B1616,LEN(B1616)-FIND("/",B1616)))+1,1))</f>
        <v>20261104</v>
      </c>
      <c r="C1617" s="131" t="s">
        <v>17</v>
      </c>
      <c r="D1617" s="24" t="s">
        <v>150</v>
      </c>
      <c r="E1617" s="115" t="s">
        <v>847</v>
      </c>
      <c r="F1617" s="116"/>
      <c r="G1617" s="117"/>
      <c r="H1617" s="118"/>
      <c r="I1617" s="119">
        <f>SUM(I1618:I1619)</f>
        <v>112000</v>
      </c>
      <c r="J1617" s="125" t="s">
        <v>330</v>
      </c>
      <c r="K1617" s="126" t="s">
        <v>335</v>
      </c>
    </row>
    <row r="1618" spans="2:11" s="124" customFormat="1" ht="18" outlineLevel="1" thickBot="1" x14ac:dyDescent="0.3">
      <c r="B1618" s="85" t="str">
        <f>IF(J1618&lt;&gt;"",VALUE(LEFT(B1617,FIND("/",B1617&amp;"/")-1))+1,LEFT(B1617,FIND("/",B1617&amp;"/")-1)&amp;"/"&amp;IF(ISNUMBER(SEARCH("/",B1617)),VALUE(RIGHT(B1617,LEN(B1617)-FIND("/",B1617)))+1,1))</f>
        <v>20261104/1</v>
      </c>
      <c r="C1618" s="39" t="s">
        <v>17</v>
      </c>
      <c r="D1618" s="39" t="s">
        <v>150</v>
      </c>
      <c r="E1618" s="40" t="s">
        <v>969</v>
      </c>
      <c r="F1618" s="126" t="s">
        <v>64</v>
      </c>
      <c r="G1618" s="97">
        <v>300</v>
      </c>
      <c r="H1618" s="41">
        <v>350</v>
      </c>
      <c r="I1618" s="41">
        <f t="shared" si="120"/>
        <v>105000</v>
      </c>
      <c r="J1618" s="126"/>
      <c r="K1618" s="126" t="s">
        <v>335</v>
      </c>
    </row>
    <row r="1619" spans="2:11" s="124" customFormat="1" ht="18" outlineLevel="1" thickBot="1" x14ac:dyDescent="0.3">
      <c r="B1619" s="85" t="str">
        <f>IF(J1619&lt;&gt;"",VALUE(LEFT(B1618,FIND("/",B1618&amp;"/")-1))+1,LEFT(B1618,FIND("/",B1618&amp;"/")-1)&amp;"/"&amp;IF(ISNUMBER(SEARCH("/",B1618)),VALUE(RIGHT(B1618,LEN(B1618)-FIND("/",B1618)))+1,1))</f>
        <v>20261104/2</v>
      </c>
      <c r="C1619" s="39" t="s">
        <v>17</v>
      </c>
      <c r="D1619" s="39" t="s">
        <v>150</v>
      </c>
      <c r="E1619" s="40" t="s">
        <v>970</v>
      </c>
      <c r="F1619" s="126" t="s">
        <v>10</v>
      </c>
      <c r="G1619" s="97">
        <v>100</v>
      </c>
      <c r="H1619" s="41">
        <v>70</v>
      </c>
      <c r="I1619" s="41">
        <f t="shared" si="120"/>
        <v>7000</v>
      </c>
      <c r="J1619" s="126"/>
      <c r="K1619" s="126" t="s">
        <v>335</v>
      </c>
    </row>
    <row r="1620" spans="2:11" s="124" customFormat="1" ht="18" thickBot="1" x14ac:dyDescent="0.3">
      <c r="B1620" s="85">
        <f>IF(J1620&lt;&gt;"",VALUE(LEFT(B1619,FIND("/",B1619&amp;"/")-1))+1,LEFT(B1619,FIND("/",B1619&amp;"/")-1)&amp;"/"&amp;IF(ISNUMBER(SEARCH("/",B1619)),VALUE(RIGHT(B1619,LEN(B1619)-FIND("/",B1619)))+1,1))</f>
        <v>20261105</v>
      </c>
      <c r="C1620" s="131" t="s">
        <v>55</v>
      </c>
      <c r="D1620" s="24" t="s">
        <v>150</v>
      </c>
      <c r="E1620" s="115" t="s">
        <v>972</v>
      </c>
      <c r="F1620" s="116" t="s">
        <v>8</v>
      </c>
      <c r="G1620" s="117">
        <v>1</v>
      </c>
      <c r="H1620" s="118">
        <v>470476</v>
      </c>
      <c r="I1620" s="119">
        <f t="shared" ref="I1620:I1648" si="121">G1620*H1620</f>
        <v>470476</v>
      </c>
      <c r="J1620" s="125" t="s">
        <v>330</v>
      </c>
      <c r="K1620" s="126" t="s">
        <v>335</v>
      </c>
    </row>
    <row r="1621" spans="2:11" s="124" customFormat="1" ht="18" thickBot="1" x14ac:dyDescent="0.3">
      <c r="B1621" s="85">
        <f>IF(J1621&lt;&gt;"",VALUE(LEFT(B1620,FIND("/",B1620&amp;"/")-1))+1,LEFT(B1620,FIND("/",B1620&amp;"/")-1)&amp;"/"&amp;IF(ISNUMBER(SEARCH("/",B1620)),VALUE(RIGHT(B1620,LEN(B1620)-FIND("/",B1620)))+1,1))</f>
        <v>20261106</v>
      </c>
      <c r="C1621" s="131" t="s">
        <v>34</v>
      </c>
      <c r="D1621" s="24" t="s">
        <v>150</v>
      </c>
      <c r="E1621" s="115" t="s">
        <v>973</v>
      </c>
      <c r="F1621" s="116"/>
      <c r="G1621" s="117"/>
      <c r="H1621" s="118"/>
      <c r="I1621" s="119">
        <f>SUM(I1622:I1625)</f>
        <v>48200</v>
      </c>
      <c r="J1621" s="125" t="s">
        <v>330</v>
      </c>
      <c r="K1621" s="126" t="s">
        <v>335</v>
      </c>
    </row>
    <row r="1622" spans="2:11" s="124" customFormat="1" ht="18" outlineLevel="1" thickBot="1" x14ac:dyDescent="0.3">
      <c r="B1622" s="85" t="str">
        <f>IF(J1622&lt;&gt;"",VALUE(LEFT(B1621,FIND("/",B1621&amp;"/")-1))+1,LEFT(B1621,FIND("/",B1621&amp;"/")-1)&amp;"/"&amp;IF(ISNUMBER(SEARCH("/",B1621)),VALUE(RIGHT(B1621,LEN(B1621)-FIND("/",B1621)))+1,1))</f>
        <v>20261106/1</v>
      </c>
      <c r="C1622" s="39" t="s">
        <v>24</v>
      </c>
      <c r="D1622" s="39" t="s">
        <v>150</v>
      </c>
      <c r="E1622" s="40" t="s">
        <v>977</v>
      </c>
      <c r="F1622" s="126" t="s">
        <v>10</v>
      </c>
      <c r="G1622" s="97">
        <v>2</v>
      </c>
      <c r="H1622" s="41">
        <v>6000</v>
      </c>
      <c r="I1622" s="41">
        <f t="shared" si="121"/>
        <v>12000</v>
      </c>
      <c r="J1622" s="126"/>
      <c r="K1622" s="126" t="s">
        <v>335</v>
      </c>
    </row>
    <row r="1623" spans="2:11" s="124" customFormat="1" ht="18" outlineLevel="1" thickBot="1" x14ac:dyDescent="0.3">
      <c r="B1623" s="85" t="str">
        <f>IF(J1623&lt;&gt;"",VALUE(LEFT(B1622,FIND("/",B1622&amp;"/")-1))+1,LEFT(B1622,FIND("/",B1622&amp;"/")-1)&amp;"/"&amp;IF(ISNUMBER(SEARCH("/",B1622)),VALUE(RIGHT(B1622,LEN(B1622)-FIND("/",B1622)))+1,1))</f>
        <v>20261106/2</v>
      </c>
      <c r="C1623" s="39" t="s">
        <v>34</v>
      </c>
      <c r="D1623" s="39" t="s">
        <v>150</v>
      </c>
      <c r="E1623" s="40" t="s">
        <v>974</v>
      </c>
      <c r="F1623" s="126" t="s">
        <v>10</v>
      </c>
      <c r="G1623" s="97">
        <v>2</v>
      </c>
      <c r="H1623" s="41">
        <v>7900</v>
      </c>
      <c r="I1623" s="41">
        <f t="shared" si="121"/>
        <v>15800</v>
      </c>
      <c r="J1623" s="126"/>
      <c r="K1623" s="126" t="s">
        <v>335</v>
      </c>
    </row>
    <row r="1624" spans="2:11" s="124" customFormat="1" ht="18" outlineLevel="1" thickBot="1" x14ac:dyDescent="0.3">
      <c r="B1624" s="85" t="str">
        <f>IF(J1624&lt;&gt;"",VALUE(LEFT(B1623,FIND("/",B1623&amp;"/")-1))+1,LEFT(B1623,FIND("/",B1623&amp;"/")-1)&amp;"/"&amp;IF(ISNUMBER(SEARCH("/",B1623)),VALUE(RIGHT(B1623,LEN(B1623)-FIND("/",B1623)))+1,1))</f>
        <v>20261106/3</v>
      </c>
      <c r="C1624" s="39" t="s">
        <v>34</v>
      </c>
      <c r="D1624" s="39" t="s">
        <v>150</v>
      </c>
      <c r="E1624" s="40" t="s">
        <v>975</v>
      </c>
      <c r="F1624" s="126" t="s">
        <v>10</v>
      </c>
      <c r="G1624" s="97">
        <v>2</v>
      </c>
      <c r="H1624" s="41">
        <v>8600</v>
      </c>
      <c r="I1624" s="41">
        <f t="shared" si="121"/>
        <v>17200</v>
      </c>
      <c r="J1624" s="126"/>
      <c r="K1624" s="126" t="s">
        <v>335</v>
      </c>
    </row>
    <row r="1625" spans="2:11" s="124" customFormat="1" ht="18" outlineLevel="1" thickBot="1" x14ac:dyDescent="0.3">
      <c r="B1625" s="85" t="str">
        <f>IF(J1625&lt;&gt;"",VALUE(LEFT(B1624,FIND("/",B1624&amp;"/")-1))+1,LEFT(B1624,FIND("/",B1624&amp;"/")-1)&amp;"/"&amp;IF(ISNUMBER(SEARCH("/",B1624)),VALUE(RIGHT(B1624,LEN(B1624)-FIND("/",B1624)))+1,1))</f>
        <v>20261106/4</v>
      </c>
      <c r="C1625" s="39" t="s">
        <v>11</v>
      </c>
      <c r="D1625" s="39" t="s">
        <v>150</v>
      </c>
      <c r="E1625" s="40" t="s">
        <v>976</v>
      </c>
      <c r="F1625" s="126" t="s">
        <v>10</v>
      </c>
      <c r="G1625" s="97">
        <v>1</v>
      </c>
      <c r="H1625" s="41">
        <v>3200</v>
      </c>
      <c r="I1625" s="41">
        <f t="shared" si="121"/>
        <v>3200</v>
      </c>
      <c r="J1625" s="126"/>
      <c r="K1625" s="126" t="s">
        <v>335</v>
      </c>
    </row>
    <row r="1626" spans="2:11" s="124" customFormat="1" ht="18" thickBot="1" x14ac:dyDescent="0.3">
      <c r="B1626" s="85">
        <f>IF(J1626&lt;&gt;"",VALUE(LEFT(B1625,FIND("/",B1625&amp;"/")-1))+1,LEFT(B1625,FIND("/",B1625&amp;"/")-1)&amp;"/"&amp;IF(ISNUMBER(SEARCH("/",B1625)),VALUE(RIGHT(B1625,LEN(B1625)-FIND("/",B1625)))+1,1))</f>
        <v>20261107</v>
      </c>
      <c r="C1626" s="131" t="s">
        <v>31</v>
      </c>
      <c r="D1626" s="24" t="s">
        <v>150</v>
      </c>
      <c r="E1626" s="115" t="s">
        <v>978</v>
      </c>
      <c r="F1626" s="116" t="s">
        <v>10</v>
      </c>
      <c r="G1626" s="117">
        <v>2</v>
      </c>
      <c r="H1626" s="118">
        <v>11500</v>
      </c>
      <c r="I1626" s="119">
        <f t="shared" si="121"/>
        <v>23000</v>
      </c>
      <c r="J1626" s="125" t="s">
        <v>330</v>
      </c>
      <c r="K1626" s="126" t="s">
        <v>335</v>
      </c>
    </row>
    <row r="1627" spans="2:11" s="124" customFormat="1" ht="18" thickBot="1" x14ac:dyDescent="0.3">
      <c r="B1627" s="85">
        <f>IF(J1627&lt;&gt;"",VALUE(LEFT(B1626,FIND("/",B1626&amp;"/")-1))+1,LEFT(B1626,FIND("/",B1626&amp;"/")-1)&amp;"/"&amp;IF(ISNUMBER(SEARCH("/",B1626)),VALUE(RIGHT(B1626,LEN(B1626)-FIND("/",B1626)))+1,1))</f>
        <v>20261108</v>
      </c>
      <c r="C1627" s="131" t="s">
        <v>70</v>
      </c>
      <c r="D1627" s="24" t="s">
        <v>150</v>
      </c>
      <c r="E1627" s="115" t="s">
        <v>378</v>
      </c>
      <c r="F1627" s="116" t="s">
        <v>10</v>
      </c>
      <c r="G1627" s="117">
        <v>1500</v>
      </c>
      <c r="H1627" s="118">
        <v>101.85</v>
      </c>
      <c r="I1627" s="119">
        <f t="shared" si="121"/>
        <v>152775</v>
      </c>
      <c r="J1627" s="125" t="s">
        <v>330</v>
      </c>
      <c r="K1627" s="126" t="s">
        <v>335</v>
      </c>
    </row>
    <row r="1628" spans="2:11" s="124" customFormat="1" ht="18" thickBot="1" x14ac:dyDescent="0.3">
      <c r="B1628" s="85">
        <f>IF(J1628&lt;&gt;"",VALUE(LEFT(B1627,FIND("/",B1627&amp;"/")-1))+1,LEFT(B1627,FIND("/",B1627&amp;"/")-1)&amp;"/"&amp;IF(ISNUMBER(SEARCH("/",B1627)),VALUE(RIGHT(B1627,LEN(B1627)-FIND("/",B1627)))+1,1))</f>
        <v>20261109</v>
      </c>
      <c r="C1628" s="131" t="s">
        <v>24</v>
      </c>
      <c r="D1628" s="24" t="s">
        <v>150</v>
      </c>
      <c r="E1628" s="115" t="s">
        <v>531</v>
      </c>
      <c r="F1628" s="116" t="s">
        <v>10</v>
      </c>
      <c r="G1628" s="117">
        <v>3</v>
      </c>
      <c r="H1628" s="118">
        <v>45000</v>
      </c>
      <c r="I1628" s="119">
        <f t="shared" si="121"/>
        <v>135000</v>
      </c>
      <c r="J1628" s="125" t="s">
        <v>330</v>
      </c>
      <c r="K1628" s="126" t="s">
        <v>335</v>
      </c>
    </row>
    <row r="1629" spans="2:11" s="124" customFormat="1" ht="18" thickBot="1" x14ac:dyDescent="0.3">
      <c r="B1629" s="85">
        <f>IF(J1629&lt;&gt;"",VALUE(LEFT(B1628,FIND("/",B1628&amp;"/")-1))+1,LEFT(B1628,FIND("/",B1628&amp;"/")-1)&amp;"/"&amp;IF(ISNUMBER(SEARCH("/",B1628)),VALUE(RIGHT(B1628,LEN(B1628)-FIND("/",B1628)))+1,1))</f>
        <v>20261110</v>
      </c>
      <c r="C1629" s="131" t="s">
        <v>34</v>
      </c>
      <c r="D1629" s="24" t="s">
        <v>150</v>
      </c>
      <c r="E1629" s="115" t="s">
        <v>904</v>
      </c>
      <c r="F1629" s="116"/>
      <c r="G1629" s="117"/>
      <c r="H1629" s="118"/>
      <c r="I1629" s="119">
        <f>SUM(I1630:I1637)</f>
        <v>127084</v>
      </c>
      <c r="J1629" s="125" t="s">
        <v>330</v>
      </c>
      <c r="K1629" s="126" t="s">
        <v>335</v>
      </c>
    </row>
    <row r="1630" spans="2:11" s="124" customFormat="1" ht="18" outlineLevel="1" thickBot="1" x14ac:dyDescent="0.3">
      <c r="B1630" s="85" t="str">
        <f>IF(J1630&lt;&gt;"",VALUE(LEFT(B1629,FIND("/",B1629&amp;"/")-1))+1,LEFT(B1629,FIND("/",B1629&amp;"/")-1)&amp;"/"&amp;IF(ISNUMBER(SEARCH("/",B1629)),VALUE(RIGHT(B1629,LEN(B1629)-FIND("/",B1629)))+1,1))</f>
        <v>20261110/1</v>
      </c>
      <c r="C1630" s="39" t="s">
        <v>34</v>
      </c>
      <c r="D1630" s="39" t="s">
        <v>150</v>
      </c>
      <c r="E1630" s="40" t="s">
        <v>904</v>
      </c>
      <c r="F1630" s="126" t="s">
        <v>10</v>
      </c>
      <c r="G1630" s="97">
        <v>50</v>
      </c>
      <c r="H1630" s="41">
        <v>78</v>
      </c>
      <c r="I1630" s="41">
        <f t="shared" si="121"/>
        <v>3900</v>
      </c>
      <c r="J1630" s="126"/>
      <c r="K1630" s="126" t="s">
        <v>335</v>
      </c>
    </row>
    <row r="1631" spans="2:11" s="124" customFormat="1" ht="18" outlineLevel="1" thickBot="1" x14ac:dyDescent="0.3">
      <c r="B1631" s="85" t="str">
        <f>IF(J1631&lt;&gt;"",VALUE(LEFT(B1630,FIND("/",B1630&amp;"/")-1))+1,LEFT(B1630,FIND("/",B1630&amp;"/")-1)&amp;"/"&amp;IF(ISNUMBER(SEARCH("/",B1630)),VALUE(RIGHT(B1630,LEN(B1630)-FIND("/",B1630)))+1,1))</f>
        <v>20261110/2</v>
      </c>
      <c r="C1631" s="39" t="s">
        <v>34</v>
      </c>
      <c r="D1631" s="39" t="s">
        <v>150</v>
      </c>
      <c r="E1631" s="40" t="s">
        <v>904</v>
      </c>
      <c r="F1631" s="126" t="s">
        <v>10</v>
      </c>
      <c r="G1631" s="97">
        <v>6</v>
      </c>
      <c r="H1631" s="41">
        <v>460</v>
      </c>
      <c r="I1631" s="41">
        <f t="shared" si="121"/>
        <v>2760</v>
      </c>
      <c r="J1631" s="126"/>
      <c r="K1631" s="126" t="s">
        <v>335</v>
      </c>
    </row>
    <row r="1632" spans="2:11" s="124" customFormat="1" ht="18" outlineLevel="1" thickBot="1" x14ac:dyDescent="0.3">
      <c r="B1632" s="85" t="str">
        <f>IF(J1632&lt;&gt;"",VALUE(LEFT(B1631,FIND("/",B1631&amp;"/")-1))+1,LEFT(B1631,FIND("/",B1631&amp;"/")-1)&amp;"/"&amp;IF(ISNUMBER(SEARCH("/",B1631)),VALUE(RIGHT(B1631,LEN(B1631)-FIND("/",B1631)))+1,1))</f>
        <v>20261110/3</v>
      </c>
      <c r="C1632" s="39" t="s">
        <v>34</v>
      </c>
      <c r="D1632" s="39" t="s">
        <v>150</v>
      </c>
      <c r="E1632" s="40" t="s">
        <v>904</v>
      </c>
      <c r="F1632" s="126" t="s">
        <v>10</v>
      </c>
      <c r="G1632" s="97">
        <v>6</v>
      </c>
      <c r="H1632" s="41">
        <v>464</v>
      </c>
      <c r="I1632" s="41">
        <f t="shared" si="121"/>
        <v>2784</v>
      </c>
      <c r="J1632" s="126"/>
      <c r="K1632" s="126" t="s">
        <v>335</v>
      </c>
    </row>
    <row r="1633" spans="2:11" s="124" customFormat="1" ht="18" outlineLevel="1" thickBot="1" x14ac:dyDescent="0.3">
      <c r="B1633" s="85" t="str">
        <f>IF(J1633&lt;&gt;"",VALUE(LEFT(B1632,FIND("/",B1632&amp;"/")-1))+1,LEFT(B1632,FIND("/",B1632&amp;"/")-1)&amp;"/"&amp;IF(ISNUMBER(SEARCH("/",B1632)),VALUE(RIGHT(B1632,LEN(B1632)-FIND("/",B1632)))+1,1))</f>
        <v>20261110/4</v>
      </c>
      <c r="C1633" s="39" t="s">
        <v>34</v>
      </c>
      <c r="D1633" s="39" t="s">
        <v>150</v>
      </c>
      <c r="E1633" s="40" t="s">
        <v>904</v>
      </c>
      <c r="F1633" s="126" t="s">
        <v>10</v>
      </c>
      <c r="G1633" s="97">
        <v>10</v>
      </c>
      <c r="H1633" s="41">
        <v>1064</v>
      </c>
      <c r="I1633" s="41">
        <f t="shared" si="121"/>
        <v>10640</v>
      </c>
      <c r="J1633" s="126"/>
      <c r="K1633" s="126" t="s">
        <v>335</v>
      </c>
    </row>
    <row r="1634" spans="2:11" s="124" customFormat="1" ht="18" outlineLevel="1" thickBot="1" x14ac:dyDescent="0.3">
      <c r="B1634" s="85" t="str">
        <f>IF(J1634&lt;&gt;"",VALUE(LEFT(B1633,FIND("/",B1633&amp;"/")-1))+1,LEFT(B1633,FIND("/",B1633&amp;"/")-1)&amp;"/"&amp;IF(ISNUMBER(SEARCH("/",B1633)),VALUE(RIGHT(B1633,LEN(B1633)-FIND("/",B1633)))+1,1))</f>
        <v>20261110/5</v>
      </c>
      <c r="C1634" s="39" t="s">
        <v>34</v>
      </c>
      <c r="D1634" s="39" t="s">
        <v>150</v>
      </c>
      <c r="E1634" s="40" t="s">
        <v>904</v>
      </c>
      <c r="F1634" s="126" t="s">
        <v>10</v>
      </c>
      <c r="G1634" s="97">
        <v>10</v>
      </c>
      <c r="H1634" s="41">
        <v>1080</v>
      </c>
      <c r="I1634" s="41">
        <f t="shared" si="121"/>
        <v>10800</v>
      </c>
      <c r="J1634" s="126"/>
      <c r="K1634" s="126" t="s">
        <v>335</v>
      </c>
    </row>
    <row r="1635" spans="2:11" s="124" customFormat="1" ht="18" outlineLevel="1" thickBot="1" x14ac:dyDescent="0.3">
      <c r="B1635" s="85" t="str">
        <f>IF(J1635&lt;&gt;"",VALUE(LEFT(B1634,FIND("/",B1634&amp;"/")-1))+1,LEFT(B1634,FIND("/",B1634&amp;"/")-1)&amp;"/"&amp;IF(ISNUMBER(SEARCH("/",B1634)),VALUE(RIGHT(B1634,LEN(B1634)-FIND("/",B1634)))+1,1))</f>
        <v>20261110/6</v>
      </c>
      <c r="C1635" s="39" t="s">
        <v>34</v>
      </c>
      <c r="D1635" s="39" t="s">
        <v>150</v>
      </c>
      <c r="E1635" s="40" t="s">
        <v>904</v>
      </c>
      <c r="F1635" s="126" t="s">
        <v>10</v>
      </c>
      <c r="G1635" s="97">
        <v>10</v>
      </c>
      <c r="H1635" s="41">
        <v>52</v>
      </c>
      <c r="I1635" s="41">
        <f t="shared" si="121"/>
        <v>520</v>
      </c>
      <c r="J1635" s="126"/>
      <c r="K1635" s="126" t="s">
        <v>335</v>
      </c>
    </row>
    <row r="1636" spans="2:11" s="124" customFormat="1" ht="18" outlineLevel="1" thickBot="1" x14ac:dyDescent="0.3">
      <c r="B1636" s="85" t="str">
        <f>IF(J1636&lt;&gt;"",VALUE(LEFT(B1635,FIND("/",B1635&amp;"/")-1))+1,LEFT(B1635,FIND("/",B1635&amp;"/")-1)&amp;"/"&amp;IF(ISNUMBER(SEARCH("/",B1635)),VALUE(RIGHT(B1635,LEN(B1635)-FIND("/",B1635)))+1,1))</f>
        <v>20261110/7</v>
      </c>
      <c r="C1636" s="39" t="s">
        <v>34</v>
      </c>
      <c r="D1636" s="39" t="s">
        <v>150</v>
      </c>
      <c r="E1636" s="40" t="s">
        <v>904</v>
      </c>
      <c r="F1636" s="126" t="s">
        <v>10</v>
      </c>
      <c r="G1636" s="97">
        <v>20</v>
      </c>
      <c r="H1636" s="41">
        <v>80</v>
      </c>
      <c r="I1636" s="41">
        <f t="shared" si="121"/>
        <v>1600</v>
      </c>
      <c r="J1636" s="126"/>
      <c r="K1636" s="126" t="s">
        <v>335</v>
      </c>
    </row>
    <row r="1637" spans="2:11" s="124" customFormat="1" ht="18" outlineLevel="1" thickBot="1" x14ac:dyDescent="0.3">
      <c r="B1637" s="85" t="str">
        <f>IF(J1637&lt;&gt;"",VALUE(LEFT(B1636,FIND("/",B1636&amp;"/")-1))+1,LEFT(B1636,FIND("/",B1636&amp;"/")-1)&amp;"/"&amp;IF(ISNUMBER(SEARCH("/",B1636)),VALUE(RIGHT(B1636,LEN(B1636)-FIND("/",B1636)))+1,1))</f>
        <v>20261110/8</v>
      </c>
      <c r="C1637" s="39" t="s">
        <v>34</v>
      </c>
      <c r="D1637" s="39" t="s">
        <v>150</v>
      </c>
      <c r="E1637" s="40" t="s">
        <v>904</v>
      </c>
      <c r="F1637" s="126" t="s">
        <v>10</v>
      </c>
      <c r="G1637" s="97">
        <v>6</v>
      </c>
      <c r="H1637" s="41">
        <v>15680</v>
      </c>
      <c r="I1637" s="41">
        <f t="shared" si="121"/>
        <v>94080</v>
      </c>
      <c r="J1637" s="126"/>
      <c r="K1637" s="126" t="s">
        <v>335</v>
      </c>
    </row>
    <row r="1638" spans="2:11" s="124" customFormat="1" ht="18" thickBot="1" x14ac:dyDescent="0.3">
      <c r="B1638" s="85">
        <f>IF(J1638&lt;&gt;"",VALUE(LEFT(B1637,FIND("/",B1637&amp;"/")-1))+1,LEFT(B1637,FIND("/",B1637&amp;"/")-1)&amp;"/"&amp;IF(ISNUMBER(SEARCH("/",B1637)),VALUE(RIGHT(B1637,LEN(B1637)-FIND("/",B1637)))+1,1))</f>
        <v>20261111</v>
      </c>
      <c r="C1638" s="131" t="s">
        <v>25</v>
      </c>
      <c r="D1638" s="24" t="s">
        <v>150</v>
      </c>
      <c r="E1638" s="115" t="s">
        <v>979</v>
      </c>
      <c r="F1638" s="116" t="s">
        <v>10</v>
      </c>
      <c r="G1638" s="117">
        <v>3</v>
      </c>
      <c r="H1638" s="118">
        <v>7500</v>
      </c>
      <c r="I1638" s="119">
        <f t="shared" si="121"/>
        <v>22500</v>
      </c>
      <c r="J1638" s="125" t="s">
        <v>330</v>
      </c>
      <c r="K1638" s="126" t="s">
        <v>335</v>
      </c>
    </row>
    <row r="1639" spans="2:11" s="124" customFormat="1" ht="18" thickBot="1" x14ac:dyDescent="0.3">
      <c r="B1639" s="85">
        <f>IF(J1639&lt;&gt;"",VALUE(LEFT(B1638,FIND("/",B1638&amp;"/")-1))+1,LEFT(B1638,FIND("/",B1638&amp;"/")-1)&amp;"/"&amp;IF(ISNUMBER(SEARCH("/",B1638)),VALUE(RIGHT(B1638,LEN(B1638)-FIND("/",B1638)))+1,1))</f>
        <v>20261112</v>
      </c>
      <c r="C1639" s="131" t="s">
        <v>34</v>
      </c>
      <c r="D1639" s="24" t="s">
        <v>150</v>
      </c>
      <c r="E1639" s="115" t="s">
        <v>973</v>
      </c>
      <c r="F1639" s="116"/>
      <c r="G1639" s="117"/>
      <c r="H1639" s="118"/>
      <c r="I1639" s="119">
        <f>SUM(I1640:I1645)</f>
        <v>55800</v>
      </c>
      <c r="J1639" s="125" t="s">
        <v>330</v>
      </c>
      <c r="K1639" s="126" t="s">
        <v>335</v>
      </c>
    </row>
    <row r="1640" spans="2:11" s="124" customFormat="1" ht="18" outlineLevel="1" thickBot="1" x14ac:dyDescent="0.3">
      <c r="B1640" s="85" t="str">
        <f>IF(J1640&lt;&gt;"",VALUE(LEFT(B1639,FIND("/",B1639&amp;"/")-1))+1,LEFT(B1639,FIND("/",B1639&amp;"/")-1)&amp;"/"&amp;IF(ISNUMBER(SEARCH("/",B1639)),VALUE(RIGHT(B1639,LEN(B1639)-FIND("/",B1639)))+1,1))</f>
        <v>20261112/1</v>
      </c>
      <c r="C1640" s="39" t="s">
        <v>19</v>
      </c>
      <c r="D1640" s="39" t="s">
        <v>150</v>
      </c>
      <c r="E1640" s="40" t="s">
        <v>724</v>
      </c>
      <c r="F1640" s="126" t="s">
        <v>10</v>
      </c>
      <c r="G1640" s="97">
        <v>10</v>
      </c>
      <c r="H1640" s="41">
        <v>2000</v>
      </c>
      <c r="I1640" s="41">
        <f t="shared" si="121"/>
        <v>20000</v>
      </c>
      <c r="J1640" s="126"/>
      <c r="K1640" s="126" t="s">
        <v>335</v>
      </c>
    </row>
    <row r="1641" spans="2:11" s="124" customFormat="1" ht="18" outlineLevel="1" thickBot="1" x14ac:dyDescent="0.3">
      <c r="B1641" s="85" t="str">
        <f>IF(J1641&lt;&gt;"",VALUE(LEFT(B1640,FIND("/",B1640&amp;"/")-1))+1,LEFT(B1640,FIND("/",B1640&amp;"/")-1)&amp;"/"&amp;IF(ISNUMBER(SEARCH("/",B1640)),VALUE(RIGHT(B1640,LEN(B1640)-FIND("/",B1640)))+1,1))</f>
        <v>20261112/2</v>
      </c>
      <c r="C1641" s="39" t="s">
        <v>34</v>
      </c>
      <c r="D1641" s="39" t="s">
        <v>150</v>
      </c>
      <c r="E1641" s="40" t="s">
        <v>980</v>
      </c>
      <c r="F1641" s="126" t="s">
        <v>26</v>
      </c>
      <c r="G1641" s="97">
        <v>20</v>
      </c>
      <c r="H1641" s="41">
        <v>380</v>
      </c>
      <c r="I1641" s="41">
        <f t="shared" si="121"/>
        <v>7600</v>
      </c>
      <c r="J1641" s="126"/>
      <c r="K1641" s="126" t="s">
        <v>335</v>
      </c>
    </row>
    <row r="1642" spans="2:11" s="124" customFormat="1" ht="18" outlineLevel="1" thickBot="1" x14ac:dyDescent="0.3">
      <c r="B1642" s="85" t="str">
        <f>IF(J1642&lt;&gt;"",VALUE(LEFT(B1641,FIND("/",B1641&amp;"/")-1))+1,LEFT(B1641,FIND("/",B1641&amp;"/")-1)&amp;"/"&amp;IF(ISNUMBER(SEARCH("/",B1641)),VALUE(RIGHT(B1641,LEN(B1641)-FIND("/",B1641)))+1,1))</f>
        <v>20261112/3</v>
      </c>
      <c r="C1642" s="39" t="s">
        <v>25</v>
      </c>
      <c r="D1642" s="39" t="s">
        <v>150</v>
      </c>
      <c r="E1642" s="40" t="s">
        <v>981</v>
      </c>
      <c r="F1642" s="126" t="s">
        <v>10</v>
      </c>
      <c r="G1642" s="97">
        <v>20</v>
      </c>
      <c r="H1642" s="41">
        <v>550</v>
      </c>
      <c r="I1642" s="41">
        <f t="shared" si="121"/>
        <v>11000</v>
      </c>
      <c r="J1642" s="126"/>
      <c r="K1642" s="126" t="s">
        <v>335</v>
      </c>
    </row>
    <row r="1643" spans="2:11" s="124" customFormat="1" ht="18" outlineLevel="1" thickBot="1" x14ac:dyDescent="0.3">
      <c r="B1643" s="85" t="str">
        <f>IF(J1643&lt;&gt;"",VALUE(LEFT(B1642,FIND("/",B1642&amp;"/")-1))+1,LEFT(B1642,FIND("/",B1642&amp;"/")-1)&amp;"/"&amp;IF(ISNUMBER(SEARCH("/",B1642)),VALUE(RIGHT(B1642,LEN(B1642)-FIND("/",B1642)))+1,1))</f>
        <v>20261112/4</v>
      </c>
      <c r="C1643" s="39" t="s">
        <v>25</v>
      </c>
      <c r="D1643" s="39" t="s">
        <v>150</v>
      </c>
      <c r="E1643" s="40" t="s">
        <v>981</v>
      </c>
      <c r="F1643" s="126" t="s">
        <v>10</v>
      </c>
      <c r="G1643" s="97">
        <v>20</v>
      </c>
      <c r="H1643" s="41">
        <v>550</v>
      </c>
      <c r="I1643" s="41">
        <f t="shared" si="121"/>
        <v>11000</v>
      </c>
      <c r="J1643" s="126"/>
      <c r="K1643" s="126" t="s">
        <v>335</v>
      </c>
    </row>
    <row r="1644" spans="2:11" s="124" customFormat="1" ht="18" outlineLevel="1" thickBot="1" x14ac:dyDescent="0.3">
      <c r="B1644" s="85" t="str">
        <f>IF(J1644&lt;&gt;"",VALUE(LEFT(B1643,FIND("/",B1643&amp;"/")-1))+1,LEFT(B1643,FIND("/",B1643&amp;"/")-1)&amp;"/"&amp;IF(ISNUMBER(SEARCH("/",B1643)),VALUE(RIGHT(B1643,LEN(B1643)-FIND("/",B1643)))+1,1))</f>
        <v>20261112/5</v>
      </c>
      <c r="C1644" s="39" t="s">
        <v>34</v>
      </c>
      <c r="D1644" s="39" t="s">
        <v>150</v>
      </c>
      <c r="E1644" s="40" t="s">
        <v>556</v>
      </c>
      <c r="F1644" s="126" t="s">
        <v>10</v>
      </c>
      <c r="G1644" s="97">
        <v>20</v>
      </c>
      <c r="H1644" s="41">
        <v>150</v>
      </c>
      <c r="I1644" s="41">
        <f t="shared" si="121"/>
        <v>3000</v>
      </c>
      <c r="J1644" s="126"/>
      <c r="K1644" s="126" t="s">
        <v>335</v>
      </c>
    </row>
    <row r="1645" spans="2:11" s="124" customFormat="1" ht="18" outlineLevel="1" thickBot="1" x14ac:dyDescent="0.3">
      <c r="B1645" s="85" t="str">
        <f>IF(J1645&lt;&gt;"",VALUE(LEFT(B1644,FIND("/",B1644&amp;"/")-1))+1,LEFT(B1644,FIND("/",B1644&amp;"/")-1)&amp;"/"&amp;IF(ISNUMBER(SEARCH("/",B1644)),VALUE(RIGHT(B1644,LEN(B1644)-FIND("/",B1644)))+1,1))</f>
        <v>20261112/6</v>
      </c>
      <c r="C1645" s="39" t="s">
        <v>34</v>
      </c>
      <c r="D1645" s="39" t="s">
        <v>150</v>
      </c>
      <c r="E1645" s="40" t="s">
        <v>556</v>
      </c>
      <c r="F1645" s="126" t="s">
        <v>10</v>
      </c>
      <c r="G1645" s="97">
        <v>20</v>
      </c>
      <c r="H1645" s="41">
        <v>160</v>
      </c>
      <c r="I1645" s="41">
        <f t="shared" si="121"/>
        <v>3200</v>
      </c>
      <c r="J1645" s="126"/>
      <c r="K1645" s="126" t="s">
        <v>335</v>
      </c>
    </row>
    <row r="1646" spans="2:11" s="124" customFormat="1" ht="18" thickBot="1" x14ac:dyDescent="0.3">
      <c r="B1646" s="85">
        <f>IF(J1646&lt;&gt;"",VALUE(LEFT(B1645,FIND("/",B1645&amp;"/")-1))+1,LEFT(B1645,FIND("/",B1645&amp;"/")-1)&amp;"/"&amp;IF(ISNUMBER(SEARCH("/",B1645)),VALUE(RIGHT(B1645,LEN(B1645)-FIND("/",B1645)))+1,1))</f>
        <v>20261113</v>
      </c>
      <c r="C1646" s="131" t="s">
        <v>31</v>
      </c>
      <c r="D1646" s="24" t="s">
        <v>150</v>
      </c>
      <c r="E1646" s="115" t="s">
        <v>982</v>
      </c>
      <c r="F1646" s="116"/>
      <c r="G1646" s="117"/>
      <c r="H1646" s="118"/>
      <c r="I1646" s="119">
        <f>SUM(I1647:I1648)</f>
        <v>49000</v>
      </c>
      <c r="J1646" s="125" t="s">
        <v>330</v>
      </c>
      <c r="K1646" s="126" t="s">
        <v>335</v>
      </c>
    </row>
    <row r="1647" spans="2:11" s="124" customFormat="1" ht="18" outlineLevel="1" thickBot="1" x14ac:dyDescent="0.3">
      <c r="B1647" s="85" t="str">
        <f>IF(J1647&lt;&gt;"",VALUE(LEFT(B1646,FIND("/",B1646&amp;"/")-1))+1,LEFT(B1646,FIND("/",B1646&amp;"/")-1)&amp;"/"&amp;IF(ISNUMBER(SEARCH("/",B1646)),VALUE(RIGHT(B1646,LEN(B1646)-FIND("/",B1646)))+1,1))</f>
        <v>20261113/1</v>
      </c>
      <c r="C1647" s="39" t="s">
        <v>31</v>
      </c>
      <c r="D1647" s="39" t="s">
        <v>150</v>
      </c>
      <c r="E1647" s="40" t="s">
        <v>982</v>
      </c>
      <c r="F1647" s="126" t="s">
        <v>10</v>
      </c>
      <c r="G1647" s="97">
        <v>10</v>
      </c>
      <c r="H1647" s="41">
        <v>2400</v>
      </c>
      <c r="I1647" s="41">
        <f t="shared" si="121"/>
        <v>24000</v>
      </c>
      <c r="J1647" s="126"/>
      <c r="K1647" s="126" t="s">
        <v>335</v>
      </c>
    </row>
    <row r="1648" spans="2:11" s="124" customFormat="1" ht="18" outlineLevel="1" thickBot="1" x14ac:dyDescent="0.3">
      <c r="B1648" s="85" t="str">
        <f>IF(J1648&lt;&gt;"",VALUE(LEFT(B1647,FIND("/",B1647&amp;"/")-1))+1,LEFT(B1647,FIND("/",B1647&amp;"/")-1)&amp;"/"&amp;IF(ISNUMBER(SEARCH("/",B1647)),VALUE(RIGHT(B1647,LEN(B1647)-FIND("/",B1647)))+1,1))</f>
        <v>20261113/2</v>
      </c>
      <c r="C1648" s="39" t="s">
        <v>31</v>
      </c>
      <c r="D1648" s="39" t="s">
        <v>150</v>
      </c>
      <c r="E1648" s="40" t="s">
        <v>982</v>
      </c>
      <c r="F1648" s="126" t="s">
        <v>10</v>
      </c>
      <c r="G1648" s="97">
        <v>10</v>
      </c>
      <c r="H1648" s="41">
        <v>2500</v>
      </c>
      <c r="I1648" s="41">
        <f t="shared" si="121"/>
        <v>25000</v>
      </c>
      <c r="J1648" s="126"/>
      <c r="K1648" s="126" t="s">
        <v>335</v>
      </c>
    </row>
    <row r="1649" spans="2:9" ht="21" thickBot="1" x14ac:dyDescent="0.3">
      <c r="B1649" s="136" t="s">
        <v>488</v>
      </c>
      <c r="C1649" s="137"/>
      <c r="D1649" s="137"/>
      <c r="E1649" s="137"/>
      <c r="F1649" s="137"/>
      <c r="G1649" s="137"/>
      <c r="H1649" s="138"/>
      <c r="I1649" s="135">
        <f>SUM(I4:I15,I20:I24,I27,I30,I43:I46, I49:I60,I63:I82,I95:I147,I150:I152,I156,I160,I165:I192,I199:I207,I209:I224,I228:I233,I236:I266, I267:I336, I340:I485,I492:I493, I497:I538, I543:I582,I586,I593:I594,I618:I619,I624:I625,I632:I636, I640:I641,I644, I647:I659,I666:I683,I687:I756,I764:I771,I775:I786,I789,I792:I816, I819:I834,I208,I837:I840,I843:I844,I848:I852,I856,I870,I876:I879,I885:I895,I916:I921,I947, I957:I966,I976:I982,I993:I994,I1001,I1005:I1008,I1014:I1016,I1027:I1029,I1036,I1039:I1053,I1060:I1063,I1066:I1067,I1070:I1075,I1078:I1109,I1113:I1117,I1122:I1128,I1131:I1132,I1137:I1154,I1157,I1160:I1173,I1176:I1195,I1212:I1233,I1238:I1247,I1250:I1266,I1269:I1299,I1302:I1304,I1312:I1326,I1344:I1354,I1358:I1364,I1368:I1372,I1375,I1378:I1392,I1402:I1403,I1415,I1418:I1419,I1431,I1435,I1442,I1489:I1502,I1509:I1514,I1517:I1528,I1531:I1532,I1537:I1547,I1550:I1551,I1562,I1578:I1585,I1595:I1598,I1604:I1605,I1608:I1617,I1620:I1621,I1626:I1629,I1638:I1639,I1646)</f>
        <v>7514827865.6180983</v>
      </c>
    </row>
  </sheetData>
  <mergeCells count="2">
    <mergeCell ref="B1649:H1649"/>
    <mergeCell ref="B2:K2"/>
  </mergeCells>
  <phoneticPr fontId="13" type="noConversion"/>
  <conditionalFormatting sqref="F658">
    <cfRule type="expression" dxfId="0" priority="33">
      <formula>$E$12=""</formula>
    </cfRule>
  </conditionalFormatting>
  <dataValidations count="7">
    <dataValidation errorStyle="information" allowBlank="1" showInputMessage="1" showErrorMessage="1" sqref="E632 E779 E270:E279 E259:E268" xr:uid="{35087F1A-20E3-4D7A-93BA-1199C0D01C53}"/>
    <dataValidation allowBlank="1" showInputMessage="1" showErrorMessage="1" errorTitle="Ուշադրություն" error="Խնդրում եմ ամիսը և ամսական վճարը լրացնելու դեպքում, բաց թողնել տարեկան վճարի սյունը։" promptTitle="Ուշադրություն" prompt="Ամիսը և ամսական վճարը լրացնելու դեպքում, բաց թողնել տարեկան վճարի սյունը։" sqref="H525:H528" xr:uid="{23DF7806-1D2F-4578-BEA9-C4CEA099C0A3}"/>
    <dataValidation allowBlank="1" showInputMessage="1" showErrorMessage="1" prompt="Enter Type in this column under this heading" sqref="H225:H227 H833:H837 H842:H843 H848:H851 H866:H868 H862:H864 H871:H883 H858:H860 H885:H894 H896:H916 H234:H235 H920 H922:H946 H948:H956 H959 H965 E965 H967:H975 H995:H1004 H983:H992 H1017:H1026 H1007 H1028 H1030:H1035 H1066:H1067 H1037:H1038 H1060 H1070:H1074 H1083:H1095 H1497:H1499 H1097:H1107 H1116:H1117 H1123 H500 H1126 H494:H496 H1139 H1502:H1504 H1141:H1152 H486:H491 H1160:H1165 H1168:H1172 H1506:H1509 H1178:H1181 H1183:H1187 H1513 H1215:H1229 H1238:H1239 H1231:H1233 H1242:H1246 H1248:H1249 H1251:H1252 H1254:H1256 H1258:H1264 H1268 H1517:H1519 H1270:H1271 H1273:H1275 H1279:H1295 H1521:H1522 H1312:H1314 H1297:H1304 H1490:H1492 H1316:H1318 H1324:H1325 H1320:H1322 H1346:H1348 H1351:H1352 H1355:H1357 H1365:H1367 H1360:H1362 H1416:H1488 H1378:H1380 H828:H831 H1389 H1393:H1401 H1404:H1414 H1524:H1532 G1533:H1538 G1539:G1543 H1539:H1540 H1542:H1543 F1544:H1545 G1546:H1546 H1547 G1548:H1550 H1551 F1552:H1561 H1562 G1578:H1581 G1583:H1584 H1585 F1586:H1594 G1595:H1597 G1599:G1603 H1598:H1603 G1607:H1607 G1608:G1609 G1611 H1608:H1611 G1613:H1613 H1617 G337:H339 G1618:H1619 G1621:H1637 G1639:H1646 G1648:H1648 F1604:H1604 F1563:H1577" xr:uid="{85A92CC3-D809-4980-93D0-65B739BA7734}"/>
    <dataValidation allowBlank="1" showInputMessage="1" showErrorMessage="1" prompt="Enter Amount in this column under this heading" sqref="E830 E963:E964 E1067:E1069 E1075 E1081 E1103:E1105 E1107 E228 E1128:E1132 E1176 E1194:E1195 E1254:E1255 E1259 E1262:E1263 E1298 E1303 E1323 E1326 E1351 E1360 E1387 E1391:E1392 E1403:E1415 E1417:E1419 E1435 E1492 E1497 E1500 E1518:E1532 E1537:E1540 E1542:E1547 E1551 E1578:E1579 E1581:E1585 E1597:E1598 E1604:E1605 E1608:E1611 E1613:E1617" xr:uid="{68CD1564-3629-4D0B-8720-82E857FAA6B0}"/>
    <dataValidation type="textLength" operator="greaterThan" showInputMessage="1" showErrorMessage="1" errorTitle="Պարտադիր դաշտ" error="Խնդրում ենք լրացնել այս դաշտը։" prompt="Enter Amount in this column under this heading" sqref="E1257:E1258 E1261 E1362" xr:uid="{6F5D45A7-3E4B-4CE4-AA3E-AB6B63419716}">
      <formula1>0</formula1>
    </dataValidation>
    <dataValidation type="textLength" operator="greaterThan" showInputMessage="1" showErrorMessage="1" errorTitle="Պարտադիր դաշտ" error="Խնդրում ենք լրացնել այս դաշտը։" prompt="Enter Type in this column under this heading" sqref="H1265:H1267 H1359 H1257" xr:uid="{81D441F1-3DD4-4C62-B407-DE1A2CB54141}">
      <formula1>0</formula1>
    </dataValidation>
    <dataValidation type="textLength" operator="greaterThan" showInputMessage="1" showErrorMessage="1" errorTitle="Պարտադիր դաշտ" error="Խնդրում ենք լրացնել այս դաշտը։" sqref="E1267 H1349 E1349:E1350 E1358:E1359 E1620" xr:uid="{4F124533-505D-40A6-B725-D1E53E522510}">
      <formula1>0</formula1>
    </dataValidation>
  </dataValidations>
  <pageMargins left="0.7" right="0.7" top="0.75" bottom="0.75" header="0.3" footer="0.3"/>
  <pageSetup scale="22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37A03C4-A30B-4783-B919-C86CC746D2E7}">
          <x14:formula1>
            <xm:f>Չջնջել!$M$3:$M$6</xm:f>
          </x14:formula1>
          <xm:sqref>D309:D314 D319:D320 D325:D326 D323 D329 D331:D332 D334 D342:D345 D347 D438:D457 D459:D464 D752:D837 D513:D535 D537:D545 D547:D571 D839:D1004 D1007 D15:D216 D218:D303 D573:D665 D4:D11 D349:D436 D305:D307 D1010:D1127 D467:D511 D1132:D1648</xm:sqref>
        </x14:dataValidation>
        <x14:dataValidation type="list" allowBlank="1" showInputMessage="1" showErrorMessage="1" xr:uid="{A97266ED-1F38-4AC5-A110-4346EA7235EB}">
          <x14:formula1>
            <xm:f>Չջնջել!$O$3:$O$6</xm:f>
          </x14:formula1>
          <xm:sqref>K4:K11 K15:K216 K305:K307 K309:K314 K319:K320 K325:K326 K323 K329 K331:K332 K334 K342:K345 K347 K438:K457 K459:K464 K349:K436 K513:K535 K537:K545 K547:K571 K218:K303 K467:K511 K573:K1648</xm:sqref>
        </x14:dataValidation>
        <x14:dataValidation type="list" allowBlank="1" showInputMessage="1" showErrorMessage="1" xr:uid="{E9B906F8-B3A9-4F17-8EF5-58010A8B192D}">
          <x14:formula1>
            <xm:f>Չջնջել!$G$3:$G$11</xm:f>
          </x14:formula1>
          <xm:sqref>J4:J11 J15:J216 J349:J436 J305:J307 J309:J314 J319:J320 J325:J326 J323 J329 J331:J332 J334 J342:J345 J347 J438:J457 J459:J464 J467:J511 J513:J535 J537:J545 J547:J571 J218:J303 J573:J644 J646:J1127 J1153:J1648</xm:sqref>
        </x14:dataValidation>
        <x14:dataValidation type="list" allowBlank="1" showInputMessage="1" showErrorMessage="1" xr:uid="{B23DB02D-359E-4355-A915-3B045F4D7D5F}">
          <x14:formula1>
            <xm:f>Չջնջել!$E$3:$E$26</xm:f>
          </x14:formula1>
          <xm:sqref>F1649:F1048576 F1547 F1551 F1562 F1585 F1598 F1617 F1:F336 F340:F1532</xm:sqref>
        </x14:dataValidation>
        <x14:dataValidation type="list" allowBlank="1" showInputMessage="1" showErrorMessage="1" xr:uid="{00000000-0002-0000-0000-000003000000}">
          <x14:formula1>
            <xm:f>Չջնջել!$I$3:$I$51</xm:f>
          </x14:formula1>
          <xm:sqref>C1:C1531 C1537:C1048576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S72"/>
  <sheetViews>
    <sheetView zoomScale="70" zoomScaleNormal="70" workbookViewId="0">
      <selection activeCell="D33" sqref="D33"/>
    </sheetView>
  </sheetViews>
  <sheetFormatPr defaultRowHeight="15" x14ac:dyDescent="0.25"/>
  <cols>
    <col min="3" max="3" width="27.7109375" customWidth="1"/>
    <col min="5" max="5" width="24.85546875" customWidth="1"/>
    <col min="7" max="7" width="31.5703125" customWidth="1"/>
    <col min="9" max="9" width="114.7109375" customWidth="1"/>
    <col min="11" max="11" width="54.85546875" customWidth="1"/>
    <col min="13" max="13" width="25.7109375" customWidth="1"/>
    <col min="15" max="15" width="30.5703125" customWidth="1"/>
    <col min="17" max="17" width="20.7109375" customWidth="1"/>
    <col min="19" max="19" width="22" customWidth="1"/>
  </cols>
  <sheetData>
    <row r="2" spans="3:19" ht="33" x14ac:dyDescent="0.25">
      <c r="C2" s="9" t="s">
        <v>1</v>
      </c>
      <c r="D2" s="8"/>
      <c r="E2" s="9" t="s">
        <v>50</v>
      </c>
      <c r="F2" s="8"/>
      <c r="G2" s="10" t="s">
        <v>51</v>
      </c>
      <c r="H2" s="8"/>
      <c r="I2" s="10" t="s">
        <v>0</v>
      </c>
      <c r="K2" s="10" t="s">
        <v>148</v>
      </c>
      <c r="M2" s="10" t="s">
        <v>149</v>
      </c>
      <c r="O2" s="10" t="s">
        <v>153</v>
      </c>
      <c r="Q2" s="10" t="s">
        <v>641</v>
      </c>
      <c r="S2" s="10" t="s">
        <v>642</v>
      </c>
    </row>
    <row r="3" spans="3:19" ht="30" x14ac:dyDescent="0.25">
      <c r="C3" s="11" t="s">
        <v>9</v>
      </c>
      <c r="D3" s="8"/>
      <c r="E3" s="5" t="s">
        <v>8</v>
      </c>
      <c r="F3" s="8"/>
      <c r="G3" s="12" t="s">
        <v>324</v>
      </c>
      <c r="I3" s="13" t="s">
        <v>52</v>
      </c>
      <c r="K3" s="13" t="s">
        <v>86</v>
      </c>
      <c r="M3" s="13" t="s">
        <v>150</v>
      </c>
      <c r="O3" s="13" t="s">
        <v>332</v>
      </c>
      <c r="Q3" s="13" t="s">
        <v>643</v>
      </c>
      <c r="S3" s="13" t="s">
        <v>646</v>
      </c>
    </row>
    <row r="4" spans="3:19" ht="17.25" x14ac:dyDescent="0.25">
      <c r="C4" s="11" t="s">
        <v>7</v>
      </c>
      <c r="D4" s="8"/>
      <c r="E4" s="5" t="s">
        <v>10</v>
      </c>
      <c r="F4" s="8"/>
      <c r="G4" s="12" t="s">
        <v>325</v>
      </c>
      <c r="I4" s="13" t="s">
        <v>14</v>
      </c>
      <c r="K4" s="13" t="s">
        <v>87</v>
      </c>
      <c r="M4" s="13" t="s">
        <v>151</v>
      </c>
      <c r="O4" s="13" t="s">
        <v>333</v>
      </c>
      <c r="Q4" s="13" t="s">
        <v>644</v>
      </c>
      <c r="S4" s="13" t="s">
        <v>647</v>
      </c>
    </row>
    <row r="5" spans="3:19" ht="17.25" x14ac:dyDescent="0.25">
      <c r="C5" s="11" t="s">
        <v>18</v>
      </c>
      <c r="D5" s="8"/>
      <c r="E5" s="5" t="s">
        <v>54</v>
      </c>
      <c r="F5" s="8"/>
      <c r="G5" s="12" t="s">
        <v>326</v>
      </c>
      <c r="I5" s="13" t="s">
        <v>53</v>
      </c>
      <c r="K5" s="13" t="s">
        <v>88</v>
      </c>
      <c r="M5" s="13" t="s">
        <v>152</v>
      </c>
      <c r="O5" s="13" t="s">
        <v>334</v>
      </c>
      <c r="Q5" s="13" t="s">
        <v>645</v>
      </c>
      <c r="S5" s="13" t="s">
        <v>648</v>
      </c>
    </row>
    <row r="6" spans="3:19" ht="30" x14ac:dyDescent="0.25">
      <c r="C6" s="8"/>
      <c r="D6" s="8"/>
      <c r="E6" s="5" t="s">
        <v>16</v>
      </c>
      <c r="F6" s="8"/>
      <c r="G6" s="12" t="s">
        <v>327</v>
      </c>
      <c r="I6" s="13" t="s">
        <v>55</v>
      </c>
      <c r="K6" s="13" t="s">
        <v>89</v>
      </c>
      <c r="M6" s="13" t="s">
        <v>59</v>
      </c>
      <c r="O6" s="13" t="s">
        <v>335</v>
      </c>
      <c r="Q6" s="13" t="s">
        <v>765</v>
      </c>
      <c r="S6" s="127" t="s">
        <v>205</v>
      </c>
    </row>
    <row r="7" spans="3:19" x14ac:dyDescent="0.25">
      <c r="C7" s="8"/>
      <c r="D7" s="8"/>
      <c r="E7" s="5" t="s">
        <v>56</v>
      </c>
      <c r="F7" s="8"/>
      <c r="G7" s="12" t="s">
        <v>328</v>
      </c>
      <c r="I7" s="13" t="s">
        <v>15</v>
      </c>
      <c r="K7" s="13" t="s">
        <v>90</v>
      </c>
      <c r="Q7" s="23" t="s">
        <v>205</v>
      </c>
    </row>
    <row r="8" spans="3:19" ht="30" x14ac:dyDescent="0.25">
      <c r="C8" s="8"/>
      <c r="D8" s="8"/>
      <c r="E8" s="5" t="s">
        <v>20</v>
      </c>
      <c r="F8" s="8"/>
      <c r="G8" s="21" t="s">
        <v>329</v>
      </c>
      <c r="I8" s="13" t="s">
        <v>17</v>
      </c>
      <c r="K8" s="13" t="s">
        <v>91</v>
      </c>
    </row>
    <row r="9" spans="3:19" x14ac:dyDescent="0.25">
      <c r="C9" s="8"/>
      <c r="D9" s="8"/>
      <c r="E9" s="5" t="s">
        <v>26</v>
      </c>
      <c r="F9" s="8"/>
      <c r="G9" s="12" t="s">
        <v>330</v>
      </c>
      <c r="I9" s="13" t="s">
        <v>13</v>
      </c>
      <c r="K9" s="13" t="s">
        <v>92</v>
      </c>
    </row>
    <row r="10" spans="3:19" x14ac:dyDescent="0.25">
      <c r="C10" s="8"/>
      <c r="D10" s="8"/>
      <c r="E10" s="5" t="s">
        <v>57</v>
      </c>
      <c r="F10" s="8"/>
      <c r="G10" s="12" t="s">
        <v>330</v>
      </c>
      <c r="I10" s="13" t="s">
        <v>12</v>
      </c>
      <c r="K10" s="13" t="s">
        <v>93</v>
      </c>
    </row>
    <row r="11" spans="3:19" x14ac:dyDescent="0.25">
      <c r="C11" s="8"/>
      <c r="D11" s="8"/>
      <c r="E11" s="5" t="s">
        <v>58</v>
      </c>
      <c r="F11" s="8"/>
      <c r="G11" s="12" t="s">
        <v>331</v>
      </c>
      <c r="I11" s="13" t="s">
        <v>19</v>
      </c>
      <c r="K11" s="13" t="s">
        <v>94</v>
      </c>
    </row>
    <row r="12" spans="3:19" ht="30" x14ac:dyDescent="0.25">
      <c r="C12" s="8"/>
      <c r="D12" s="8"/>
      <c r="E12" s="5" t="s">
        <v>61</v>
      </c>
      <c r="F12" s="8"/>
      <c r="I12" s="13" t="s">
        <v>60</v>
      </c>
      <c r="K12" s="13" t="s">
        <v>95</v>
      </c>
    </row>
    <row r="13" spans="3:19" ht="30" x14ac:dyDescent="0.25">
      <c r="C13" s="8"/>
      <c r="D13" s="8"/>
      <c r="E13" s="5" t="s">
        <v>62</v>
      </c>
      <c r="F13" s="8"/>
      <c r="G13" s="8"/>
      <c r="I13" s="13" t="s">
        <v>11</v>
      </c>
      <c r="K13" s="13" t="s">
        <v>96</v>
      </c>
    </row>
    <row r="14" spans="3:19" x14ac:dyDescent="0.25">
      <c r="C14" s="8"/>
      <c r="D14" s="8"/>
      <c r="E14" s="6" t="s">
        <v>63</v>
      </c>
      <c r="F14" s="8"/>
      <c r="G14" s="8"/>
      <c r="I14" s="13" t="s">
        <v>25</v>
      </c>
      <c r="K14" s="13" t="s">
        <v>97</v>
      </c>
    </row>
    <row r="15" spans="3:19" x14ac:dyDescent="0.25">
      <c r="C15" s="8"/>
      <c r="D15" s="8"/>
      <c r="E15" s="6" t="s">
        <v>64</v>
      </c>
      <c r="F15" s="8"/>
      <c r="G15" s="8"/>
      <c r="I15" s="13" t="s">
        <v>21</v>
      </c>
      <c r="K15" s="13" t="s">
        <v>98</v>
      </c>
    </row>
    <row r="16" spans="3:19" x14ac:dyDescent="0.25">
      <c r="C16" s="8"/>
      <c r="D16" s="8"/>
      <c r="E16" s="5" t="s">
        <v>65</v>
      </c>
      <c r="F16" s="8"/>
      <c r="G16" s="8"/>
      <c r="I16" s="13" t="s">
        <v>28</v>
      </c>
      <c r="K16" s="13" t="s">
        <v>99</v>
      </c>
    </row>
    <row r="17" spans="3:11" x14ac:dyDescent="0.25">
      <c r="C17" s="8"/>
      <c r="D17" s="8"/>
      <c r="E17" s="7" t="s">
        <v>66</v>
      </c>
      <c r="F17" s="8"/>
      <c r="G17" s="8"/>
      <c r="I17" s="13" t="s">
        <v>29</v>
      </c>
      <c r="K17" s="13" t="s">
        <v>100</v>
      </c>
    </row>
    <row r="18" spans="3:11" x14ac:dyDescent="0.25">
      <c r="C18" s="8"/>
      <c r="D18" s="8"/>
      <c r="E18" s="7" t="s">
        <v>67</v>
      </c>
      <c r="F18" s="8"/>
      <c r="G18" s="8"/>
      <c r="I18" s="13" t="s">
        <v>22</v>
      </c>
      <c r="K18" s="23" t="s">
        <v>172</v>
      </c>
    </row>
    <row r="19" spans="3:11" ht="30" x14ac:dyDescent="0.25">
      <c r="C19" s="8"/>
      <c r="D19" s="8"/>
      <c r="E19" s="7" t="s">
        <v>68</v>
      </c>
      <c r="F19" s="8"/>
      <c r="G19" s="8"/>
      <c r="I19" s="13" t="s">
        <v>30</v>
      </c>
      <c r="K19" s="13" t="s">
        <v>173</v>
      </c>
    </row>
    <row r="20" spans="3:11" x14ac:dyDescent="0.25">
      <c r="C20" s="8"/>
      <c r="D20" s="8"/>
      <c r="E20" s="7" t="s">
        <v>23</v>
      </c>
      <c r="F20" s="8"/>
      <c r="G20" s="8"/>
      <c r="I20" s="13" t="s">
        <v>31</v>
      </c>
      <c r="K20" s="13" t="s">
        <v>174</v>
      </c>
    </row>
    <row r="21" spans="3:11" ht="30" x14ac:dyDescent="0.25">
      <c r="C21" s="8"/>
      <c r="D21" s="8"/>
      <c r="E21" s="7" t="s">
        <v>69</v>
      </c>
      <c r="F21" s="8"/>
      <c r="G21" s="8"/>
      <c r="I21" s="13" t="s">
        <v>24</v>
      </c>
      <c r="K21" s="13" t="s">
        <v>175</v>
      </c>
    </row>
    <row r="22" spans="3:11" ht="30" x14ac:dyDescent="0.25">
      <c r="C22" s="8"/>
      <c r="D22" s="8"/>
      <c r="E22" s="7" t="s">
        <v>71</v>
      </c>
      <c r="F22" s="8"/>
      <c r="G22" s="8"/>
      <c r="I22" s="13" t="s">
        <v>70</v>
      </c>
      <c r="K22" s="13" t="s">
        <v>176</v>
      </c>
    </row>
    <row r="23" spans="3:11" ht="30" x14ac:dyDescent="0.25">
      <c r="C23" s="8"/>
      <c r="D23" s="8"/>
      <c r="E23" s="7" t="s">
        <v>72</v>
      </c>
      <c r="F23" s="8"/>
      <c r="G23" s="8"/>
      <c r="I23" s="13" t="s">
        <v>33</v>
      </c>
      <c r="K23" s="13" t="s">
        <v>101</v>
      </c>
    </row>
    <row r="24" spans="3:11" ht="30" x14ac:dyDescent="0.25">
      <c r="C24" s="8"/>
      <c r="D24" s="8"/>
      <c r="E24" s="7" t="s">
        <v>74</v>
      </c>
      <c r="F24" s="8"/>
      <c r="G24" s="8"/>
      <c r="I24" s="13" t="s">
        <v>73</v>
      </c>
      <c r="K24" s="13" t="s">
        <v>102</v>
      </c>
    </row>
    <row r="25" spans="3:11" ht="30" x14ac:dyDescent="0.25">
      <c r="E25" s="7" t="s">
        <v>64</v>
      </c>
      <c r="I25" s="13" t="s">
        <v>34</v>
      </c>
      <c r="K25" s="13" t="s">
        <v>103</v>
      </c>
    </row>
    <row r="26" spans="3:11" ht="30" x14ac:dyDescent="0.25">
      <c r="E26" s="7" t="s">
        <v>217</v>
      </c>
      <c r="I26" s="13" t="s">
        <v>35</v>
      </c>
      <c r="K26" s="13" t="s">
        <v>154</v>
      </c>
    </row>
    <row r="27" spans="3:11" x14ac:dyDescent="0.25">
      <c r="I27" s="13" t="s">
        <v>27</v>
      </c>
      <c r="K27" s="13" t="s">
        <v>104</v>
      </c>
    </row>
    <row r="28" spans="3:11" ht="30" x14ac:dyDescent="0.25">
      <c r="I28" s="13" t="s">
        <v>36</v>
      </c>
      <c r="K28" s="13" t="s">
        <v>105</v>
      </c>
    </row>
    <row r="29" spans="3:11" x14ac:dyDescent="0.25">
      <c r="I29" s="13" t="s">
        <v>75</v>
      </c>
      <c r="K29" s="13" t="s">
        <v>106</v>
      </c>
    </row>
    <row r="30" spans="3:11" x14ac:dyDescent="0.25">
      <c r="I30" s="13" t="s">
        <v>76</v>
      </c>
      <c r="K30" s="13" t="s">
        <v>107</v>
      </c>
    </row>
    <row r="31" spans="3:11" x14ac:dyDescent="0.25">
      <c r="I31" s="13" t="s">
        <v>37</v>
      </c>
      <c r="K31" s="23" t="s">
        <v>155</v>
      </c>
    </row>
    <row r="32" spans="3:11" x14ac:dyDescent="0.25">
      <c r="I32" s="13" t="s">
        <v>38</v>
      </c>
      <c r="K32" s="13" t="s">
        <v>108</v>
      </c>
    </row>
    <row r="33" spans="9:11" x14ac:dyDescent="0.25">
      <c r="I33" s="13" t="s">
        <v>77</v>
      </c>
      <c r="K33" s="13" t="s">
        <v>109</v>
      </c>
    </row>
    <row r="34" spans="9:11" ht="30" x14ac:dyDescent="0.25">
      <c r="I34" s="13" t="s">
        <v>39</v>
      </c>
      <c r="K34" s="13" t="s">
        <v>110</v>
      </c>
    </row>
    <row r="35" spans="9:11" x14ac:dyDescent="0.25">
      <c r="I35" s="13" t="s">
        <v>40</v>
      </c>
      <c r="K35" s="13" t="s">
        <v>111</v>
      </c>
    </row>
    <row r="36" spans="9:11" ht="30" x14ac:dyDescent="0.25">
      <c r="I36" s="13" t="s">
        <v>41</v>
      </c>
      <c r="K36" s="13" t="s">
        <v>112</v>
      </c>
    </row>
    <row r="37" spans="9:11" ht="30" x14ac:dyDescent="0.25">
      <c r="I37" s="13" t="s">
        <v>78</v>
      </c>
      <c r="K37" s="13" t="s">
        <v>113</v>
      </c>
    </row>
    <row r="38" spans="9:11" ht="30" x14ac:dyDescent="0.25">
      <c r="I38" s="13" t="s">
        <v>42</v>
      </c>
      <c r="K38" s="13" t="s">
        <v>114</v>
      </c>
    </row>
    <row r="39" spans="9:11" ht="30" x14ac:dyDescent="0.25">
      <c r="I39" s="13" t="s">
        <v>32</v>
      </c>
      <c r="K39" s="13" t="s">
        <v>115</v>
      </c>
    </row>
    <row r="40" spans="9:11" ht="30" x14ac:dyDescent="0.25">
      <c r="I40" s="13" t="s">
        <v>43</v>
      </c>
      <c r="K40" s="13" t="s">
        <v>116</v>
      </c>
    </row>
    <row r="41" spans="9:11" ht="30" x14ac:dyDescent="0.25">
      <c r="I41" s="13" t="s">
        <v>44</v>
      </c>
      <c r="K41" s="13" t="s">
        <v>117</v>
      </c>
    </row>
    <row r="42" spans="9:11" ht="45" x14ac:dyDescent="0.25">
      <c r="I42" s="13" t="s">
        <v>79</v>
      </c>
      <c r="K42" s="13" t="s">
        <v>118</v>
      </c>
    </row>
    <row r="43" spans="9:11" ht="30" x14ac:dyDescent="0.25">
      <c r="I43" s="13" t="s">
        <v>80</v>
      </c>
      <c r="K43" s="13" t="s">
        <v>119</v>
      </c>
    </row>
    <row r="44" spans="9:11" ht="30" x14ac:dyDescent="0.25">
      <c r="I44" s="13" t="s">
        <v>45</v>
      </c>
      <c r="K44" s="13" t="s">
        <v>120</v>
      </c>
    </row>
    <row r="45" spans="9:11" ht="30" x14ac:dyDescent="0.25">
      <c r="I45" s="13" t="s">
        <v>46</v>
      </c>
      <c r="K45" s="13" t="s">
        <v>121</v>
      </c>
    </row>
    <row r="46" spans="9:11" x14ac:dyDescent="0.25">
      <c r="I46" s="13" t="s">
        <v>81</v>
      </c>
      <c r="K46" s="13" t="s">
        <v>122</v>
      </c>
    </row>
    <row r="47" spans="9:11" x14ac:dyDescent="0.25">
      <c r="I47" s="13" t="s">
        <v>82</v>
      </c>
      <c r="K47" s="13" t="s">
        <v>123</v>
      </c>
    </row>
    <row r="48" spans="9:11" ht="30" x14ac:dyDescent="0.25">
      <c r="I48" s="13" t="s">
        <v>47</v>
      </c>
      <c r="K48" s="13" t="s">
        <v>124</v>
      </c>
    </row>
    <row r="49" spans="9:11" ht="30" x14ac:dyDescent="0.25">
      <c r="I49" s="13" t="s">
        <v>48</v>
      </c>
      <c r="K49" s="13" t="s">
        <v>125</v>
      </c>
    </row>
    <row r="50" spans="9:11" x14ac:dyDescent="0.25">
      <c r="I50" s="13" t="s">
        <v>49</v>
      </c>
      <c r="K50" s="13" t="s">
        <v>126</v>
      </c>
    </row>
    <row r="51" spans="9:11" x14ac:dyDescent="0.25">
      <c r="I51" s="13" t="s">
        <v>83</v>
      </c>
      <c r="K51" s="13" t="s">
        <v>127</v>
      </c>
    </row>
    <row r="52" spans="9:11" ht="30" x14ac:dyDescent="0.25">
      <c r="K52" s="13" t="s">
        <v>128</v>
      </c>
    </row>
    <row r="53" spans="9:11" ht="30" x14ac:dyDescent="0.25">
      <c r="K53" s="13" t="s">
        <v>129</v>
      </c>
    </row>
    <row r="54" spans="9:11" ht="30" x14ac:dyDescent="0.25">
      <c r="K54" s="13" t="s">
        <v>130</v>
      </c>
    </row>
    <row r="55" spans="9:11" x14ac:dyDescent="0.25">
      <c r="K55" s="13" t="s">
        <v>131</v>
      </c>
    </row>
    <row r="56" spans="9:11" x14ac:dyDescent="0.25">
      <c r="K56" s="13" t="s">
        <v>132</v>
      </c>
    </row>
    <row r="57" spans="9:11" x14ac:dyDescent="0.25">
      <c r="K57" s="13" t="s">
        <v>133</v>
      </c>
    </row>
    <row r="58" spans="9:11" x14ac:dyDescent="0.25">
      <c r="K58" s="13" t="s">
        <v>134</v>
      </c>
    </row>
    <row r="59" spans="9:11" x14ac:dyDescent="0.25">
      <c r="K59" s="13" t="s">
        <v>135</v>
      </c>
    </row>
    <row r="60" spans="9:11" ht="30" x14ac:dyDescent="0.25">
      <c r="K60" s="13" t="s">
        <v>136</v>
      </c>
    </row>
    <row r="61" spans="9:11" x14ac:dyDescent="0.25">
      <c r="K61" s="13" t="s">
        <v>137</v>
      </c>
    </row>
    <row r="62" spans="9:11" x14ac:dyDescent="0.25">
      <c r="K62" s="23" t="s">
        <v>156</v>
      </c>
    </row>
    <row r="63" spans="9:11" x14ac:dyDescent="0.25">
      <c r="K63" s="13" t="s">
        <v>138</v>
      </c>
    </row>
    <row r="64" spans="9:11" x14ac:dyDescent="0.25">
      <c r="K64" s="13" t="s">
        <v>139</v>
      </c>
    </row>
    <row r="65" spans="11:11" x14ac:dyDescent="0.25">
      <c r="K65" s="13" t="s">
        <v>140</v>
      </c>
    </row>
    <row r="66" spans="11:11" ht="30" x14ac:dyDescent="0.25">
      <c r="K66" s="13" t="s">
        <v>141</v>
      </c>
    </row>
    <row r="67" spans="11:11" x14ac:dyDescent="0.25">
      <c r="K67" s="13" t="s">
        <v>142</v>
      </c>
    </row>
    <row r="68" spans="11:11" ht="30" x14ac:dyDescent="0.25">
      <c r="K68" s="13" t="s">
        <v>143</v>
      </c>
    </row>
    <row r="69" spans="11:11" x14ac:dyDescent="0.25">
      <c r="K69" s="13" t="s">
        <v>144</v>
      </c>
    </row>
    <row r="70" spans="11:11" x14ac:dyDescent="0.25">
      <c r="K70" s="13" t="s">
        <v>145</v>
      </c>
    </row>
    <row r="71" spans="11:11" x14ac:dyDescent="0.25">
      <c r="K71" s="13" t="s">
        <v>146</v>
      </c>
    </row>
    <row r="72" spans="11:11" ht="30" x14ac:dyDescent="0.25">
      <c r="K72" s="13" t="s">
        <v>147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2C7307-1551-4C1A-B5FE-7366A1A443D3}"/>
</file>

<file path=customXml/itemProps2.xml><?xml version="1.0" encoding="utf-8"?>
<ds:datastoreItem xmlns:ds="http://schemas.openxmlformats.org/officeDocument/2006/customXml" ds:itemID="{7F857302-E632-4C5F-9316-30A0CFCA68C9}"/>
</file>

<file path=customXml/itemProps3.xml><?xml version="1.0" encoding="utf-8"?>
<ds:datastoreItem xmlns:ds="http://schemas.openxmlformats.org/officeDocument/2006/customXml" ds:itemID="{976686BF-D0BA-41CC-A71F-FE88AE152F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Գնումների պլան</vt:lpstr>
      <vt:lpstr>Չջնջել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Մերի Անժուր</dc:creator>
  <cp:lastModifiedBy>Մերի Անժուր</cp:lastModifiedBy>
  <cp:lastPrinted>2026-07-31T10:04:46Z</cp:lastPrinted>
  <dcterms:created xsi:type="dcterms:W3CDTF">2015-06-05T18:17:20Z</dcterms:created>
  <dcterms:modified xsi:type="dcterms:W3CDTF">2026-10-12T13:54:19Z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